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para transparencia mensualemte\"/>
    </mc:Choice>
  </mc:AlternateContent>
  <xr:revisionPtr revIDLastSave="0" documentId="13_ncr:1_{EBF6F989-FEB0-4A43-B244-8D810C70B851}" xr6:coauthVersionLast="45" xr6:coauthVersionMax="45" xr10:uidLastSave="{00000000-0000-0000-0000-000000000000}"/>
  <bookViews>
    <workbookView xWindow="-120" yWindow="-120" windowWidth="24240" windowHeight="13140" xr2:uid="{667BEE03-1380-405C-9AA8-677A61B2982D}"/>
  </bookViews>
  <sheets>
    <sheet name="EJECUCION PRESUPUESTARIA" sheetId="1" r:id="rId1"/>
  </sheets>
  <definedNames>
    <definedName name="_xlnm.Print_Area" localSheetId="0">'EJECUCION PRESUPUESTARIA'!$D$1:$S$300</definedName>
    <definedName name="_xlnm.Print_Titles" localSheetId="0">'EJECUCION PRESUPUESTARIA'!$7:$8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76" i="1" l="1"/>
  <c r="R295" i="1"/>
  <c r="R256" i="1"/>
  <c r="R217" i="1"/>
  <c r="R189" i="1"/>
  <c r="S99" i="1" l="1"/>
  <c r="S100" i="1"/>
  <c r="S101" i="1"/>
  <c r="P100" i="1"/>
  <c r="Q100" i="1"/>
  <c r="P101" i="1"/>
  <c r="Q101" i="1"/>
  <c r="O99" i="1"/>
  <c r="O100" i="1"/>
  <c r="O101" i="1"/>
  <c r="O102" i="1"/>
  <c r="O103" i="1"/>
  <c r="O104" i="1"/>
  <c r="F28" i="1"/>
  <c r="G28" i="1"/>
  <c r="H28" i="1"/>
  <c r="I28" i="1"/>
  <c r="F76" i="1"/>
  <c r="G76" i="1"/>
  <c r="I76" i="1"/>
  <c r="F132" i="1"/>
  <c r="G132" i="1"/>
  <c r="H132" i="1"/>
  <c r="I132" i="1"/>
  <c r="F157" i="1"/>
  <c r="G157" i="1"/>
  <c r="H157" i="1"/>
  <c r="I157" i="1"/>
  <c r="F180" i="1"/>
  <c r="G180" i="1"/>
  <c r="H180" i="1"/>
  <c r="I180" i="1"/>
  <c r="F183" i="1"/>
  <c r="G183" i="1"/>
  <c r="H183" i="1"/>
  <c r="I183" i="1"/>
  <c r="F189" i="1"/>
  <c r="G189" i="1"/>
  <c r="H189" i="1"/>
  <c r="I189" i="1"/>
  <c r="F217" i="1"/>
  <c r="G217" i="1"/>
  <c r="H217" i="1"/>
  <c r="I217" i="1"/>
  <c r="F256" i="1"/>
  <c r="G256" i="1"/>
  <c r="H256" i="1"/>
  <c r="I256" i="1"/>
  <c r="F270" i="1"/>
  <c r="G270" i="1"/>
  <c r="H270" i="1"/>
  <c r="I270" i="1"/>
  <c r="F276" i="1"/>
  <c r="G276" i="1"/>
  <c r="H276" i="1"/>
  <c r="I276" i="1"/>
  <c r="L43" i="1"/>
  <c r="L199" i="1"/>
  <c r="L285" i="1"/>
  <c r="L292" i="1"/>
  <c r="L287" i="1"/>
  <c r="L286" i="1"/>
  <c r="L283" i="1"/>
  <c r="L277" i="1"/>
  <c r="L214" i="1"/>
  <c r="L213" i="1"/>
  <c r="L205" i="1"/>
  <c r="L57" i="1"/>
  <c r="L147" i="1"/>
  <c r="L73" i="1"/>
  <c r="L75" i="1"/>
  <c r="L67" i="1"/>
  <c r="L65" i="1"/>
  <c r="L29" i="1"/>
  <c r="H216" i="1"/>
  <c r="J216" i="1" s="1"/>
  <c r="H99" i="1"/>
  <c r="J99" i="1" s="1"/>
  <c r="P99" i="1" s="1"/>
  <c r="H100" i="1"/>
  <c r="J100" i="1" s="1"/>
  <c r="H101" i="1"/>
  <c r="J101" i="1" s="1"/>
  <c r="H102" i="1"/>
  <c r="J102" i="1" s="1"/>
  <c r="H197" i="1"/>
  <c r="H76" i="1" l="1"/>
  <c r="Q99" i="1"/>
  <c r="O17" i="1"/>
  <c r="O18" i="1"/>
  <c r="O19" i="1"/>
  <c r="O20" i="1"/>
  <c r="O21" i="1"/>
  <c r="O23" i="1"/>
  <c r="O24" i="1"/>
  <c r="O25" i="1"/>
  <c r="O26" i="1"/>
  <c r="O27" i="1"/>
  <c r="O22" i="1" l="1"/>
  <c r="J197" i="1"/>
  <c r="Q197" i="1" s="1"/>
  <c r="S197" i="1"/>
  <c r="O197" i="1"/>
  <c r="O181" i="1"/>
  <c r="H23" i="1"/>
  <c r="G290" i="1"/>
  <c r="I252" i="1"/>
  <c r="K211" i="1"/>
  <c r="K196" i="1" s="1"/>
  <c r="I211" i="1"/>
  <c r="I196" i="1" s="1"/>
  <c r="I122" i="1"/>
  <c r="I22" i="1"/>
  <c r="I11" i="1" s="1"/>
  <c r="P197" i="1" l="1"/>
  <c r="M211" i="1"/>
  <c r="M196" i="1" s="1"/>
  <c r="R297" i="1"/>
  <c r="R211" i="1"/>
  <c r="R196" i="1" s="1"/>
  <c r="R273" i="1"/>
  <c r="S191" i="1"/>
  <c r="S192" i="1"/>
  <c r="S193" i="1"/>
  <c r="S194" i="1"/>
  <c r="S195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2" i="1"/>
  <c r="S213" i="1"/>
  <c r="S214" i="1"/>
  <c r="S215" i="1"/>
  <c r="S216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3" i="1"/>
  <c r="S254" i="1"/>
  <c r="S255" i="1"/>
  <c r="S257" i="1"/>
  <c r="S258" i="1"/>
  <c r="S259" i="1"/>
  <c r="S260" i="1"/>
  <c r="S261" i="1"/>
  <c r="S262" i="1"/>
  <c r="S263" i="1"/>
  <c r="S264" i="1"/>
  <c r="S266" i="1"/>
  <c r="S267" i="1"/>
  <c r="S268" i="1"/>
  <c r="S269" i="1"/>
  <c r="S271" i="1"/>
  <c r="S272" i="1"/>
  <c r="S274" i="1"/>
  <c r="S273" i="1" s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1" i="1"/>
  <c r="S292" i="1"/>
  <c r="S293" i="1"/>
  <c r="S294" i="1"/>
  <c r="S296" i="1"/>
  <c r="S298" i="1"/>
  <c r="S297" i="1" s="1"/>
  <c r="S300" i="1"/>
  <c r="S299" i="1" s="1"/>
  <c r="S190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3" i="1"/>
  <c r="S124" i="1"/>
  <c r="S125" i="1"/>
  <c r="S126" i="1"/>
  <c r="S127" i="1"/>
  <c r="S128" i="1"/>
  <c r="S129" i="1"/>
  <c r="S130" i="1"/>
  <c r="S131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9" i="1"/>
  <c r="S150" i="1"/>
  <c r="S151" i="1"/>
  <c r="S152" i="1"/>
  <c r="S153" i="1"/>
  <c r="S154" i="1"/>
  <c r="S155" i="1"/>
  <c r="S156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5" i="1"/>
  <c r="S176" i="1"/>
  <c r="S177" i="1"/>
  <c r="S178" i="1"/>
  <c r="S181" i="1"/>
  <c r="S182" i="1"/>
  <c r="S184" i="1"/>
  <c r="S185" i="1"/>
  <c r="S186" i="1"/>
  <c r="S29" i="1"/>
  <c r="S295" i="1" l="1"/>
  <c r="S290" i="1"/>
  <c r="S276" i="1" s="1"/>
  <c r="S211" i="1"/>
  <c r="S196" i="1" s="1"/>
  <c r="S180" i="1"/>
  <c r="L211" i="1"/>
  <c r="L196" i="1" s="1"/>
  <c r="S252" i="1"/>
  <c r="S183" i="1"/>
  <c r="S174" i="1"/>
  <c r="S157" i="1" s="1"/>
  <c r="S265" i="1"/>
  <c r="S256" i="1" s="1"/>
  <c r="S148" i="1"/>
  <c r="S132" i="1" s="1"/>
  <c r="S122" i="1"/>
  <c r="S76" i="1" s="1"/>
  <c r="S66" i="1"/>
  <c r="S270" i="1"/>
  <c r="S217" i="1"/>
  <c r="M66" i="1"/>
  <c r="N66" i="1"/>
  <c r="K297" i="1"/>
  <c r="L297" i="1"/>
  <c r="M297" i="1"/>
  <c r="N297" i="1"/>
  <c r="K273" i="1"/>
  <c r="L273" i="1"/>
  <c r="M273" i="1"/>
  <c r="N273" i="1"/>
  <c r="O240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H249" i="1"/>
  <c r="H250" i="1"/>
  <c r="H251" i="1"/>
  <c r="H253" i="1"/>
  <c r="H254" i="1"/>
  <c r="H255" i="1"/>
  <c r="H252" i="1" l="1"/>
  <c r="P240" i="1"/>
  <c r="Q240" i="1"/>
  <c r="L290" i="1" l="1"/>
  <c r="M290" i="1"/>
  <c r="N290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1" i="1"/>
  <c r="O242" i="1"/>
  <c r="O243" i="1"/>
  <c r="O244" i="1"/>
  <c r="O245" i="1"/>
  <c r="O246" i="1"/>
  <c r="O247" i="1"/>
  <c r="O248" i="1"/>
  <c r="O249" i="1"/>
  <c r="O250" i="1"/>
  <c r="O251" i="1"/>
  <c r="O185" i="1"/>
  <c r="O186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5" i="1"/>
  <c r="O176" i="1"/>
  <c r="O177" i="1"/>
  <c r="O178" i="1"/>
  <c r="O158" i="1"/>
  <c r="L174" i="1"/>
  <c r="M174" i="1"/>
  <c r="N174" i="1"/>
  <c r="L148" i="1"/>
  <c r="M148" i="1"/>
  <c r="N148" i="1"/>
  <c r="L66" i="1"/>
  <c r="R22" i="1"/>
  <c r="I297" i="1"/>
  <c r="I273" i="1"/>
  <c r="O209" i="1" l="1"/>
  <c r="P209" i="1"/>
  <c r="Q209" i="1"/>
  <c r="O288" i="1"/>
  <c r="M22" i="1" l="1"/>
  <c r="R290" i="1"/>
  <c r="R252" i="1"/>
  <c r="R265" i="1"/>
  <c r="J225" i="1" l="1"/>
  <c r="J226" i="1"/>
  <c r="J227" i="1"/>
  <c r="P226" i="1" l="1"/>
  <c r="Q226" i="1"/>
  <c r="P225" i="1"/>
  <c r="Q225" i="1"/>
  <c r="L157" i="1"/>
  <c r="L276" i="1"/>
  <c r="S13" i="1"/>
  <c r="S14" i="1"/>
  <c r="S15" i="1"/>
  <c r="S16" i="1"/>
  <c r="S17" i="1"/>
  <c r="S18" i="1"/>
  <c r="S19" i="1"/>
  <c r="S20" i="1"/>
  <c r="S21" i="1"/>
  <c r="S12" i="1"/>
  <c r="S23" i="1"/>
  <c r="S24" i="1"/>
  <c r="S25" i="1"/>
  <c r="S26" i="1"/>
  <c r="S27" i="1"/>
  <c r="N22" i="1"/>
  <c r="N122" i="1"/>
  <c r="N180" i="1"/>
  <c r="N183" i="1"/>
  <c r="N189" i="1"/>
  <c r="N211" i="1"/>
  <c r="N196" i="1" s="1"/>
  <c r="N252" i="1"/>
  <c r="N265" i="1"/>
  <c r="N299" i="1"/>
  <c r="S22" i="1" l="1"/>
  <c r="S11" i="1" s="1"/>
  <c r="N256" i="1"/>
  <c r="N76" i="1"/>
  <c r="N276" i="1"/>
  <c r="N157" i="1"/>
  <c r="N217" i="1"/>
  <c r="N28" i="1"/>
  <c r="N295" i="1"/>
  <c r="N270" i="1"/>
  <c r="N132" i="1"/>
  <c r="K189" i="1"/>
  <c r="K252" i="1"/>
  <c r="K217" i="1" s="1"/>
  <c r="K265" i="1"/>
  <c r="K270" i="1"/>
  <c r="I290" i="1"/>
  <c r="K290" i="1"/>
  <c r="N11" i="1"/>
  <c r="G22" i="1"/>
  <c r="G11" i="1" s="1"/>
  <c r="K22" i="1"/>
  <c r="L22" i="1"/>
  <c r="L11" i="1" s="1"/>
  <c r="R11" i="1"/>
  <c r="F22" i="1"/>
  <c r="F11" i="1" s="1"/>
  <c r="G66" i="1"/>
  <c r="I66" i="1"/>
  <c r="K66" i="1"/>
  <c r="K28" i="1" s="1"/>
  <c r="L28" i="1"/>
  <c r="R66" i="1"/>
  <c r="R28" i="1" s="1"/>
  <c r="F66" i="1"/>
  <c r="G122" i="1"/>
  <c r="K122" i="1"/>
  <c r="L122" i="1"/>
  <c r="L76" i="1" s="1"/>
  <c r="M122" i="1"/>
  <c r="M76" i="1" s="1"/>
  <c r="R122" i="1"/>
  <c r="F122" i="1"/>
  <c r="G148" i="1"/>
  <c r="I148" i="1"/>
  <c r="K148" i="1"/>
  <c r="K132" i="1" s="1"/>
  <c r="L132" i="1"/>
  <c r="R148" i="1"/>
  <c r="R132" i="1" s="1"/>
  <c r="F148" i="1"/>
  <c r="G174" i="1"/>
  <c r="I174" i="1"/>
  <c r="K174" i="1"/>
  <c r="F174" i="1"/>
  <c r="K180" i="1"/>
  <c r="L180" i="1"/>
  <c r="M180" i="1"/>
  <c r="R180" i="1"/>
  <c r="R174" i="1" s="1"/>
  <c r="K183" i="1"/>
  <c r="L183" i="1"/>
  <c r="M183" i="1"/>
  <c r="R183" i="1"/>
  <c r="L189" i="1"/>
  <c r="M189" i="1"/>
  <c r="G211" i="1"/>
  <c r="G196" i="1" s="1"/>
  <c r="F211" i="1"/>
  <c r="F196" i="1" s="1"/>
  <c r="G252" i="1"/>
  <c r="L252" i="1"/>
  <c r="L217" i="1" s="1"/>
  <c r="M252" i="1"/>
  <c r="G265" i="1"/>
  <c r="I265" i="1"/>
  <c r="L265" i="1"/>
  <c r="L256" i="1" s="1"/>
  <c r="M265" i="1"/>
  <c r="L270" i="1"/>
  <c r="R270" i="1"/>
  <c r="G299" i="1"/>
  <c r="I299" i="1"/>
  <c r="K299" i="1"/>
  <c r="L299" i="1"/>
  <c r="M299" i="1"/>
  <c r="G297" i="1"/>
  <c r="G295" i="1" s="1"/>
  <c r="I295" i="1"/>
  <c r="K295" i="1"/>
  <c r="L295" i="1"/>
  <c r="F297" i="1"/>
  <c r="O278" i="1"/>
  <c r="O279" i="1"/>
  <c r="O280" i="1"/>
  <c r="O281" i="1"/>
  <c r="O282" i="1"/>
  <c r="O283" i="1"/>
  <c r="O284" i="1"/>
  <c r="O285" i="1"/>
  <c r="O286" i="1"/>
  <c r="O287" i="1"/>
  <c r="O289" i="1"/>
  <c r="O291" i="1"/>
  <c r="O292" i="1"/>
  <c r="O293" i="1"/>
  <c r="O294" i="1"/>
  <c r="O253" i="1"/>
  <c r="O254" i="1"/>
  <c r="O255" i="1"/>
  <c r="O199" i="1"/>
  <c r="O200" i="1"/>
  <c r="O201" i="1"/>
  <c r="O202" i="1"/>
  <c r="O203" i="1"/>
  <c r="O204" i="1"/>
  <c r="O205" i="1"/>
  <c r="O206" i="1"/>
  <c r="O207" i="1"/>
  <c r="O208" i="1"/>
  <c r="O210" i="1"/>
  <c r="O212" i="1"/>
  <c r="O213" i="1"/>
  <c r="O214" i="1"/>
  <c r="O215" i="1"/>
  <c r="O216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9" i="1"/>
  <c r="O150" i="1"/>
  <c r="O151" i="1"/>
  <c r="O152" i="1"/>
  <c r="O153" i="1"/>
  <c r="O154" i="1"/>
  <c r="O155" i="1"/>
  <c r="O156" i="1"/>
  <c r="O258" i="1"/>
  <c r="O259" i="1"/>
  <c r="O260" i="1"/>
  <c r="O261" i="1"/>
  <c r="O262" i="1"/>
  <c r="O263" i="1"/>
  <c r="K157" i="1" l="1"/>
  <c r="O174" i="1"/>
  <c r="O290" i="1"/>
  <c r="S28" i="1"/>
  <c r="M256" i="1"/>
  <c r="M276" i="1"/>
  <c r="R76" i="1"/>
  <c r="M28" i="1"/>
  <c r="K256" i="1"/>
  <c r="M295" i="1"/>
  <c r="M157" i="1"/>
  <c r="M217" i="1"/>
  <c r="R157" i="1"/>
  <c r="N188" i="1"/>
  <c r="M132" i="1"/>
  <c r="M270" i="1"/>
  <c r="K76" i="1"/>
  <c r="K276" i="1"/>
  <c r="K11" i="1"/>
  <c r="M11" i="1"/>
  <c r="L10" i="1"/>
  <c r="O211" i="1"/>
  <c r="O196" i="1" s="1"/>
  <c r="O252" i="1"/>
  <c r="O217" i="1" s="1"/>
  <c r="O148" i="1"/>
  <c r="K10" i="1" l="1"/>
  <c r="K188" i="1"/>
  <c r="H185" i="1"/>
  <c r="J185" i="1" s="1"/>
  <c r="H186" i="1"/>
  <c r="J186" i="1" s="1"/>
  <c r="H184" i="1"/>
  <c r="H182" i="1"/>
  <c r="J182" i="1" s="1"/>
  <c r="H181" i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5" i="1"/>
  <c r="H176" i="1"/>
  <c r="J176" i="1" s="1"/>
  <c r="H177" i="1"/>
  <c r="J177" i="1" s="1"/>
  <c r="H178" i="1"/>
  <c r="J178" i="1" s="1"/>
  <c r="H158" i="1"/>
  <c r="H300" i="1"/>
  <c r="H299" i="1" s="1"/>
  <c r="H298" i="1"/>
  <c r="H297" i="1" s="1"/>
  <c r="H296" i="1"/>
  <c r="H278" i="1"/>
  <c r="J278" i="1" s="1"/>
  <c r="H279" i="1"/>
  <c r="J279" i="1" s="1"/>
  <c r="H280" i="1"/>
  <c r="J280" i="1" s="1"/>
  <c r="H281" i="1"/>
  <c r="J281" i="1" s="1"/>
  <c r="H282" i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H289" i="1"/>
  <c r="J289" i="1" s="1"/>
  <c r="H291" i="1"/>
  <c r="H292" i="1"/>
  <c r="J292" i="1" s="1"/>
  <c r="H293" i="1"/>
  <c r="J293" i="1" s="1"/>
  <c r="H294" i="1"/>
  <c r="J294" i="1" s="1"/>
  <c r="H277" i="1"/>
  <c r="H272" i="1"/>
  <c r="H271" i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6" i="1"/>
  <c r="H267" i="1"/>
  <c r="J267" i="1" s="1"/>
  <c r="H268" i="1"/>
  <c r="J268" i="1" s="1"/>
  <c r="H269" i="1"/>
  <c r="J269" i="1" s="1"/>
  <c r="H257" i="1"/>
  <c r="J257" i="1" s="1"/>
  <c r="J219" i="1"/>
  <c r="J220" i="1"/>
  <c r="J221" i="1"/>
  <c r="J222" i="1"/>
  <c r="J223" i="1"/>
  <c r="J224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8" i="1"/>
  <c r="J249" i="1"/>
  <c r="J250" i="1"/>
  <c r="J251" i="1"/>
  <c r="J254" i="1"/>
  <c r="J255" i="1"/>
  <c r="H218" i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10" i="1"/>
  <c r="J210" i="1" s="1"/>
  <c r="H212" i="1"/>
  <c r="H213" i="1"/>
  <c r="J213" i="1" s="1"/>
  <c r="H214" i="1"/>
  <c r="J214" i="1" s="1"/>
  <c r="H215" i="1"/>
  <c r="J215" i="1" s="1"/>
  <c r="H198" i="1"/>
  <c r="H191" i="1"/>
  <c r="J191" i="1" s="1"/>
  <c r="H192" i="1"/>
  <c r="J192" i="1" s="1"/>
  <c r="H193" i="1"/>
  <c r="J193" i="1" s="1"/>
  <c r="H194" i="1"/>
  <c r="J194" i="1" s="1"/>
  <c r="H195" i="1"/>
  <c r="J195" i="1" s="1"/>
  <c r="H190" i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9" i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33" i="1"/>
  <c r="J133" i="1" s="1"/>
  <c r="H78" i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3" i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77" i="1"/>
  <c r="J77" i="1" s="1"/>
  <c r="H67" i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30" i="1"/>
  <c r="J30" i="1" s="1"/>
  <c r="Q30" i="1" s="1"/>
  <c r="H31" i="1"/>
  <c r="J31" i="1" s="1"/>
  <c r="Q31" i="1" s="1"/>
  <c r="H32" i="1"/>
  <c r="J32" i="1" s="1"/>
  <c r="Q32" i="1" s="1"/>
  <c r="H33" i="1"/>
  <c r="J33" i="1" s="1"/>
  <c r="Q33" i="1" s="1"/>
  <c r="H34" i="1"/>
  <c r="J34" i="1" s="1"/>
  <c r="Q34" i="1" s="1"/>
  <c r="H35" i="1"/>
  <c r="J35" i="1" s="1"/>
  <c r="Q35" i="1" s="1"/>
  <c r="H36" i="1"/>
  <c r="J36" i="1" s="1"/>
  <c r="Q36" i="1" s="1"/>
  <c r="H37" i="1"/>
  <c r="J37" i="1" s="1"/>
  <c r="Q37" i="1" s="1"/>
  <c r="H38" i="1"/>
  <c r="J38" i="1" s="1"/>
  <c r="Q38" i="1" s="1"/>
  <c r="H39" i="1"/>
  <c r="J39" i="1" s="1"/>
  <c r="Q39" i="1" s="1"/>
  <c r="H40" i="1"/>
  <c r="J40" i="1" s="1"/>
  <c r="Q40" i="1" s="1"/>
  <c r="H41" i="1"/>
  <c r="J41" i="1" s="1"/>
  <c r="Q41" i="1" s="1"/>
  <c r="H42" i="1"/>
  <c r="J42" i="1" s="1"/>
  <c r="Q42" i="1" s="1"/>
  <c r="H43" i="1"/>
  <c r="J43" i="1" s="1"/>
  <c r="Q43" i="1" s="1"/>
  <c r="H44" i="1"/>
  <c r="J44" i="1" s="1"/>
  <c r="Q44" i="1" s="1"/>
  <c r="H45" i="1"/>
  <c r="J45" i="1" s="1"/>
  <c r="Q45" i="1" s="1"/>
  <c r="H46" i="1"/>
  <c r="J46" i="1" s="1"/>
  <c r="Q46" i="1" s="1"/>
  <c r="H47" i="1"/>
  <c r="J47" i="1" s="1"/>
  <c r="Q47" i="1" s="1"/>
  <c r="H48" i="1"/>
  <c r="J48" i="1" s="1"/>
  <c r="Q48" i="1" s="1"/>
  <c r="H49" i="1"/>
  <c r="J49" i="1" s="1"/>
  <c r="Q49" i="1" s="1"/>
  <c r="H50" i="1"/>
  <c r="J50" i="1" s="1"/>
  <c r="Q50" i="1" s="1"/>
  <c r="H51" i="1"/>
  <c r="J51" i="1" s="1"/>
  <c r="Q51" i="1" s="1"/>
  <c r="H52" i="1"/>
  <c r="J52" i="1" s="1"/>
  <c r="Q52" i="1" s="1"/>
  <c r="H53" i="1"/>
  <c r="J53" i="1" s="1"/>
  <c r="Q53" i="1" s="1"/>
  <c r="H54" i="1"/>
  <c r="J54" i="1" s="1"/>
  <c r="Q54" i="1" s="1"/>
  <c r="H55" i="1"/>
  <c r="J55" i="1" s="1"/>
  <c r="Q55" i="1" s="1"/>
  <c r="H56" i="1"/>
  <c r="J56" i="1" s="1"/>
  <c r="Q56" i="1" s="1"/>
  <c r="H57" i="1"/>
  <c r="J57" i="1" s="1"/>
  <c r="Q57" i="1" s="1"/>
  <c r="H58" i="1"/>
  <c r="J58" i="1" s="1"/>
  <c r="Q58" i="1" s="1"/>
  <c r="H59" i="1"/>
  <c r="J59" i="1" s="1"/>
  <c r="Q59" i="1" s="1"/>
  <c r="H60" i="1"/>
  <c r="J60" i="1" s="1"/>
  <c r="Q60" i="1" s="1"/>
  <c r="H61" i="1"/>
  <c r="J61" i="1" s="1"/>
  <c r="Q61" i="1" s="1"/>
  <c r="H62" i="1"/>
  <c r="J62" i="1" s="1"/>
  <c r="Q62" i="1" s="1"/>
  <c r="H63" i="1"/>
  <c r="J63" i="1" s="1"/>
  <c r="Q63" i="1" s="1"/>
  <c r="H64" i="1"/>
  <c r="J64" i="1" s="1"/>
  <c r="Q64" i="1" s="1"/>
  <c r="H65" i="1"/>
  <c r="J65" i="1" s="1"/>
  <c r="Q65" i="1" s="1"/>
  <c r="H29" i="1"/>
  <c r="H24" i="1"/>
  <c r="H25" i="1"/>
  <c r="J25" i="1" s="1"/>
  <c r="H26" i="1"/>
  <c r="J26" i="1" s="1"/>
  <c r="H27" i="1"/>
  <c r="J27" i="1" s="1"/>
  <c r="H13" i="1"/>
  <c r="J13" i="1" s="1"/>
  <c r="Q13" i="1" s="1"/>
  <c r="H14" i="1"/>
  <c r="J14" i="1" s="1"/>
  <c r="Q14" i="1" s="1"/>
  <c r="H15" i="1"/>
  <c r="J15" i="1" s="1"/>
  <c r="Q15" i="1" s="1"/>
  <c r="H16" i="1"/>
  <c r="J16" i="1" s="1"/>
  <c r="Q16" i="1" s="1"/>
  <c r="H17" i="1"/>
  <c r="J17" i="1" s="1"/>
  <c r="Q17" i="1" s="1"/>
  <c r="H18" i="1"/>
  <c r="J18" i="1" s="1"/>
  <c r="H19" i="1"/>
  <c r="J19" i="1" s="1"/>
  <c r="H20" i="1"/>
  <c r="J20" i="1" s="1"/>
  <c r="H21" i="1"/>
  <c r="J21" i="1" s="1"/>
  <c r="H295" i="1" l="1"/>
  <c r="P20" i="1"/>
  <c r="Q20" i="1"/>
  <c r="P27" i="1"/>
  <c r="Q27" i="1"/>
  <c r="P19" i="1"/>
  <c r="Q19" i="1"/>
  <c r="P26" i="1"/>
  <c r="Q26" i="1"/>
  <c r="P18" i="1"/>
  <c r="Q18" i="1"/>
  <c r="P25" i="1"/>
  <c r="Q25" i="1"/>
  <c r="P21" i="1"/>
  <c r="Q21" i="1"/>
  <c r="J78" i="1"/>
  <c r="H122" i="1"/>
  <c r="J218" i="1"/>
  <c r="P218" i="1" s="1"/>
  <c r="H174" i="1"/>
  <c r="H148" i="1"/>
  <c r="H66" i="1"/>
  <c r="J24" i="1"/>
  <c r="Q24" i="1" s="1"/>
  <c r="H22" i="1"/>
  <c r="H11" i="1" s="1"/>
  <c r="H290" i="1"/>
  <c r="J288" i="1"/>
  <c r="P288" i="1" s="1"/>
  <c r="J272" i="1"/>
  <c r="H265" i="1"/>
  <c r="H211" i="1"/>
  <c r="H196" i="1" s="1"/>
  <c r="P172" i="1"/>
  <c r="Q172" i="1"/>
  <c r="P176" i="1"/>
  <c r="Q176" i="1"/>
  <c r="Q167" i="1"/>
  <c r="P167" i="1"/>
  <c r="P159" i="1"/>
  <c r="Q159" i="1"/>
  <c r="Q166" i="1"/>
  <c r="P166" i="1"/>
  <c r="Q173" i="1"/>
  <c r="P173" i="1"/>
  <c r="Q165" i="1"/>
  <c r="P165" i="1"/>
  <c r="Q164" i="1"/>
  <c r="P164" i="1"/>
  <c r="P163" i="1"/>
  <c r="Q163" i="1"/>
  <c r="P170" i="1"/>
  <c r="Q170" i="1"/>
  <c r="P162" i="1"/>
  <c r="Q162" i="1"/>
  <c r="Q178" i="1"/>
  <c r="P178" i="1"/>
  <c r="P169" i="1"/>
  <c r="Q169" i="1"/>
  <c r="P161" i="1"/>
  <c r="Q161" i="1"/>
  <c r="Q171" i="1"/>
  <c r="P171" i="1"/>
  <c r="Q186" i="1"/>
  <c r="P186" i="1"/>
  <c r="Q185" i="1"/>
  <c r="P185" i="1"/>
  <c r="Q177" i="1"/>
  <c r="P177" i="1"/>
  <c r="P168" i="1"/>
  <c r="Q168" i="1"/>
  <c r="Q160" i="1"/>
  <c r="P160" i="1"/>
  <c r="P136" i="1"/>
  <c r="Q136" i="1"/>
  <c r="Q262" i="1"/>
  <c r="P262" i="1"/>
  <c r="P153" i="1"/>
  <c r="Q153" i="1"/>
  <c r="P203" i="1"/>
  <c r="Q203" i="1"/>
  <c r="P245" i="1"/>
  <c r="Q245" i="1"/>
  <c r="P228" i="1"/>
  <c r="Q228" i="1"/>
  <c r="P250" i="1"/>
  <c r="Q250" i="1"/>
  <c r="Q287" i="1"/>
  <c r="P287" i="1"/>
  <c r="Q279" i="1"/>
  <c r="P279" i="1"/>
  <c r="J29" i="1"/>
  <c r="P152" i="1"/>
  <c r="Q152" i="1"/>
  <c r="P143" i="1"/>
  <c r="Q143" i="1"/>
  <c r="P135" i="1"/>
  <c r="Q135" i="1"/>
  <c r="J212" i="1"/>
  <c r="Q202" i="1"/>
  <c r="P202" i="1"/>
  <c r="J253" i="1"/>
  <c r="J252" i="1" s="1"/>
  <c r="P244" i="1"/>
  <c r="Q244" i="1"/>
  <c r="P235" i="1"/>
  <c r="Q235" i="1"/>
  <c r="P227" i="1"/>
  <c r="Q227" i="1"/>
  <c r="Q261" i="1"/>
  <c r="P261" i="1"/>
  <c r="J277" i="1"/>
  <c r="Q286" i="1"/>
  <c r="P286" i="1"/>
  <c r="P278" i="1"/>
  <c r="Q278" i="1"/>
  <c r="J175" i="1"/>
  <c r="Q151" i="1"/>
  <c r="P151" i="1"/>
  <c r="Q142" i="1"/>
  <c r="P142" i="1"/>
  <c r="Q134" i="1"/>
  <c r="P134" i="1"/>
  <c r="P210" i="1"/>
  <c r="Q210" i="1"/>
  <c r="P201" i="1"/>
  <c r="Q201" i="1"/>
  <c r="Q251" i="1"/>
  <c r="P251" i="1"/>
  <c r="Q243" i="1"/>
  <c r="P243" i="1"/>
  <c r="Q234" i="1"/>
  <c r="P234" i="1"/>
  <c r="Q224" i="1"/>
  <c r="P224" i="1"/>
  <c r="Q260" i="1"/>
  <c r="P260" i="1"/>
  <c r="P294" i="1"/>
  <c r="Q294" i="1"/>
  <c r="P285" i="1"/>
  <c r="Q285" i="1"/>
  <c r="J291" i="1"/>
  <c r="J181" i="1"/>
  <c r="J23" i="1"/>
  <c r="J123" i="1"/>
  <c r="P213" i="1"/>
  <c r="Q213" i="1"/>
  <c r="P254" i="1"/>
  <c r="Q254" i="1"/>
  <c r="P236" i="1"/>
  <c r="Q236" i="1"/>
  <c r="P150" i="1"/>
  <c r="Q150" i="1"/>
  <c r="P141" i="1"/>
  <c r="Q141" i="1"/>
  <c r="P208" i="1"/>
  <c r="Q208" i="1"/>
  <c r="P200" i="1"/>
  <c r="Q200" i="1"/>
  <c r="P242" i="1"/>
  <c r="Q242" i="1"/>
  <c r="P233" i="1"/>
  <c r="Q233" i="1"/>
  <c r="P223" i="1"/>
  <c r="Q223" i="1"/>
  <c r="P259" i="1"/>
  <c r="Q259" i="1"/>
  <c r="P293" i="1"/>
  <c r="Q293" i="1"/>
  <c r="P284" i="1"/>
  <c r="Q284" i="1"/>
  <c r="J296" i="1"/>
  <c r="J149" i="1"/>
  <c r="P140" i="1"/>
  <c r="Q140" i="1"/>
  <c r="Q199" i="1"/>
  <c r="P199" i="1"/>
  <c r="Q249" i="1"/>
  <c r="P249" i="1"/>
  <c r="P241" i="1"/>
  <c r="Q241" i="1"/>
  <c r="P232" i="1"/>
  <c r="Q232" i="1"/>
  <c r="P222" i="1"/>
  <c r="Q222" i="1"/>
  <c r="P258" i="1"/>
  <c r="Q258" i="1"/>
  <c r="Q292" i="1"/>
  <c r="P292" i="1"/>
  <c r="Q283" i="1"/>
  <c r="P283" i="1"/>
  <c r="J298" i="1"/>
  <c r="Q156" i="1"/>
  <c r="P156" i="1"/>
  <c r="Q147" i="1"/>
  <c r="P147" i="1"/>
  <c r="Q139" i="1"/>
  <c r="P139" i="1"/>
  <c r="P144" i="1"/>
  <c r="Q144" i="1"/>
  <c r="P216" i="1"/>
  <c r="Q216" i="1"/>
  <c r="P206" i="1"/>
  <c r="Q206" i="1"/>
  <c r="Q207" i="1"/>
  <c r="P207" i="1"/>
  <c r="Q248" i="1"/>
  <c r="P248" i="1"/>
  <c r="Q239" i="1"/>
  <c r="P239" i="1"/>
  <c r="Q231" i="1"/>
  <c r="P231" i="1"/>
  <c r="Q221" i="1"/>
  <c r="P221" i="1"/>
  <c r="J266" i="1"/>
  <c r="P263" i="1"/>
  <c r="Q263" i="1"/>
  <c r="J300" i="1"/>
  <c r="J158" i="1"/>
  <c r="J67" i="1"/>
  <c r="P155" i="1"/>
  <c r="Q155" i="1"/>
  <c r="P146" i="1"/>
  <c r="Q146" i="1"/>
  <c r="P138" i="1"/>
  <c r="Q138" i="1"/>
  <c r="Q137" i="1"/>
  <c r="P137" i="1"/>
  <c r="J190" i="1"/>
  <c r="Q215" i="1"/>
  <c r="P215" i="1"/>
  <c r="Q205" i="1"/>
  <c r="P205" i="1"/>
  <c r="P247" i="1"/>
  <c r="Q247" i="1"/>
  <c r="P238" i="1"/>
  <c r="Q238" i="1"/>
  <c r="P230" i="1"/>
  <c r="Q230" i="1"/>
  <c r="P220" i="1"/>
  <c r="Q220" i="1"/>
  <c r="P289" i="1"/>
  <c r="Q289" i="1"/>
  <c r="P281" i="1"/>
  <c r="Q281" i="1"/>
  <c r="Q154" i="1"/>
  <c r="P154" i="1"/>
  <c r="Q145" i="1"/>
  <c r="P145" i="1"/>
  <c r="P214" i="1"/>
  <c r="Q214" i="1"/>
  <c r="P204" i="1"/>
  <c r="Q204" i="1"/>
  <c r="Q255" i="1"/>
  <c r="P255" i="1"/>
  <c r="Q246" i="1"/>
  <c r="P246" i="1"/>
  <c r="Q237" i="1"/>
  <c r="P237" i="1"/>
  <c r="Q229" i="1"/>
  <c r="P229" i="1"/>
  <c r="Q219" i="1"/>
  <c r="P219" i="1"/>
  <c r="J271" i="1"/>
  <c r="P280" i="1"/>
  <c r="Q280" i="1"/>
  <c r="J282" i="1"/>
  <c r="I188" i="1"/>
  <c r="J198" i="1"/>
  <c r="J184" i="1"/>
  <c r="J183" i="1" s="1"/>
  <c r="O300" i="1"/>
  <c r="O299" i="1" s="1"/>
  <c r="R299" i="1"/>
  <c r="F299" i="1"/>
  <c r="O298" i="1"/>
  <c r="O297" i="1" s="1"/>
  <c r="O296" i="1"/>
  <c r="F290" i="1"/>
  <c r="O277" i="1"/>
  <c r="O276" i="1" s="1"/>
  <c r="O274" i="1"/>
  <c r="O273" i="1" s="1"/>
  <c r="G274" i="1"/>
  <c r="G273" i="1" s="1"/>
  <c r="F274" i="1"/>
  <c r="O272" i="1"/>
  <c r="O271" i="1"/>
  <c r="O269" i="1"/>
  <c r="O268" i="1"/>
  <c r="O267" i="1"/>
  <c r="O266" i="1"/>
  <c r="F265" i="1"/>
  <c r="O264" i="1"/>
  <c r="O257" i="1"/>
  <c r="F252" i="1"/>
  <c r="O198" i="1"/>
  <c r="O195" i="1"/>
  <c r="O194" i="1"/>
  <c r="O193" i="1"/>
  <c r="O192" i="1"/>
  <c r="O191" i="1"/>
  <c r="P191" i="1"/>
  <c r="S189" i="1"/>
  <c r="O190" i="1"/>
  <c r="O184" i="1"/>
  <c r="O182" i="1"/>
  <c r="O133" i="1"/>
  <c r="O132" i="1" s="1"/>
  <c r="O131" i="1"/>
  <c r="O130" i="1"/>
  <c r="O129" i="1"/>
  <c r="O128" i="1"/>
  <c r="O127" i="1"/>
  <c r="P127" i="1"/>
  <c r="O126" i="1"/>
  <c r="Q126" i="1"/>
  <c r="O125" i="1"/>
  <c r="O124" i="1"/>
  <c r="P124" i="1"/>
  <c r="O123" i="1"/>
  <c r="O121" i="1"/>
  <c r="Q121" i="1"/>
  <c r="O120" i="1"/>
  <c r="O119" i="1"/>
  <c r="O118" i="1"/>
  <c r="Q118" i="1"/>
  <c r="O117" i="1"/>
  <c r="O116" i="1"/>
  <c r="P116" i="1"/>
  <c r="O115" i="1"/>
  <c r="O114" i="1"/>
  <c r="O113" i="1"/>
  <c r="O112" i="1"/>
  <c r="O111" i="1"/>
  <c r="O110" i="1"/>
  <c r="O109" i="1"/>
  <c r="O108" i="1"/>
  <c r="O107" i="1"/>
  <c r="O106" i="1"/>
  <c r="O105" i="1"/>
  <c r="O98" i="1"/>
  <c r="O97" i="1"/>
  <c r="O96" i="1"/>
  <c r="O95" i="1"/>
  <c r="O94" i="1"/>
  <c r="O93" i="1"/>
  <c r="Q93" i="1"/>
  <c r="O92" i="1"/>
  <c r="O91" i="1"/>
  <c r="P91" i="1"/>
  <c r="O90" i="1"/>
  <c r="O89" i="1"/>
  <c r="O88" i="1"/>
  <c r="O87" i="1"/>
  <c r="O86" i="1"/>
  <c r="P86" i="1"/>
  <c r="O85" i="1"/>
  <c r="O84" i="1"/>
  <c r="O83" i="1"/>
  <c r="Q83" i="1"/>
  <c r="O82" i="1"/>
  <c r="Q82" i="1"/>
  <c r="O81" i="1"/>
  <c r="Q81" i="1"/>
  <c r="O80" i="1"/>
  <c r="Q80" i="1"/>
  <c r="O79" i="1"/>
  <c r="O78" i="1"/>
  <c r="O77" i="1"/>
  <c r="O75" i="1"/>
  <c r="O74" i="1"/>
  <c r="Q74" i="1"/>
  <c r="O73" i="1"/>
  <c r="O72" i="1"/>
  <c r="O71" i="1"/>
  <c r="O70" i="1"/>
  <c r="O69" i="1"/>
  <c r="O68" i="1"/>
  <c r="Q68" i="1"/>
  <c r="O67" i="1"/>
  <c r="O65" i="1"/>
  <c r="O64" i="1"/>
  <c r="O63" i="1"/>
  <c r="P63" i="1"/>
  <c r="O62" i="1"/>
  <c r="O61" i="1"/>
  <c r="O60" i="1"/>
  <c r="O59" i="1"/>
  <c r="O58" i="1"/>
  <c r="P58" i="1"/>
  <c r="O57" i="1"/>
  <c r="O56" i="1"/>
  <c r="O55" i="1"/>
  <c r="O54" i="1"/>
  <c r="O53" i="1"/>
  <c r="O52" i="1"/>
  <c r="O51" i="1"/>
  <c r="O50" i="1"/>
  <c r="P50" i="1"/>
  <c r="O49" i="1"/>
  <c r="O48" i="1"/>
  <c r="O47" i="1"/>
  <c r="O46" i="1"/>
  <c r="O45" i="1"/>
  <c r="O44" i="1"/>
  <c r="O43" i="1"/>
  <c r="P43" i="1"/>
  <c r="O42" i="1"/>
  <c r="O41" i="1"/>
  <c r="O40" i="1"/>
  <c r="O39" i="1"/>
  <c r="O38" i="1"/>
  <c r="O37" i="1"/>
  <c r="O36" i="1"/>
  <c r="P36" i="1"/>
  <c r="O35" i="1"/>
  <c r="P35" i="1"/>
  <c r="O34" i="1"/>
  <c r="O33" i="1"/>
  <c r="O32" i="1"/>
  <c r="O31" i="1"/>
  <c r="O30" i="1"/>
  <c r="O29" i="1"/>
  <c r="O16" i="1"/>
  <c r="O15" i="1"/>
  <c r="O14" i="1"/>
  <c r="O13" i="1"/>
  <c r="O12" i="1"/>
  <c r="H12" i="1"/>
  <c r="P23" i="1" l="1"/>
  <c r="Q23" i="1"/>
  <c r="Q218" i="1"/>
  <c r="P24" i="1"/>
  <c r="H10" i="1"/>
  <c r="Q288" i="1"/>
  <c r="Q158" i="1"/>
  <c r="P158" i="1"/>
  <c r="Q175" i="1"/>
  <c r="P175" i="1"/>
  <c r="J189" i="1"/>
  <c r="J265" i="1"/>
  <c r="J122" i="1"/>
  <c r="J76" i="1" s="1"/>
  <c r="J180" i="1"/>
  <c r="J66" i="1"/>
  <c r="J299" i="1"/>
  <c r="J297" i="1"/>
  <c r="J22" i="1"/>
  <c r="Q22" i="1" s="1"/>
  <c r="O183" i="1"/>
  <c r="P282" i="1"/>
  <c r="Q282" i="1"/>
  <c r="O180" i="1"/>
  <c r="J290" i="1"/>
  <c r="Q291" i="1"/>
  <c r="Q290" i="1" s="1"/>
  <c r="P291" i="1"/>
  <c r="P290" i="1" s="1"/>
  <c r="O11" i="1"/>
  <c r="O295" i="1"/>
  <c r="J174" i="1"/>
  <c r="O270" i="1"/>
  <c r="J148" i="1"/>
  <c r="P149" i="1"/>
  <c r="P148" i="1" s="1"/>
  <c r="Q149" i="1"/>
  <c r="Q148" i="1" s="1"/>
  <c r="Q212" i="1"/>
  <c r="Q211" i="1" s="1"/>
  <c r="Q196" i="1" s="1"/>
  <c r="J211" i="1"/>
  <c r="J196" i="1" s="1"/>
  <c r="P212" i="1"/>
  <c r="P211" i="1" s="1"/>
  <c r="P196" i="1" s="1"/>
  <c r="O66" i="1"/>
  <c r="O28" i="1" s="1"/>
  <c r="O122" i="1"/>
  <c r="O76" i="1" s="1"/>
  <c r="J12" i="1"/>
  <c r="P253" i="1"/>
  <c r="P252" i="1" s="1"/>
  <c r="P217" i="1" s="1"/>
  <c r="Q253" i="1"/>
  <c r="Q252" i="1" s="1"/>
  <c r="O265" i="1"/>
  <c r="O256" i="1" s="1"/>
  <c r="O189" i="1"/>
  <c r="F295" i="1"/>
  <c r="H274" i="1"/>
  <c r="H273" i="1" s="1"/>
  <c r="P277" i="1"/>
  <c r="P271" i="1"/>
  <c r="Q184" i="1"/>
  <c r="Q264" i="1"/>
  <c r="Q115" i="1"/>
  <c r="P193" i="1"/>
  <c r="P77" i="1"/>
  <c r="Q77" i="1"/>
  <c r="Q192" i="1"/>
  <c r="P89" i="1"/>
  <c r="Q116" i="1"/>
  <c r="P300" i="1"/>
  <c r="P299" i="1" s="1"/>
  <c r="R188" i="1"/>
  <c r="P298" i="1"/>
  <c r="P297" i="1" s="1"/>
  <c r="Q298" i="1"/>
  <c r="Q297" i="1" s="1"/>
  <c r="P82" i="1"/>
  <c r="P115" i="1"/>
  <c r="P13" i="1"/>
  <c r="P47" i="1"/>
  <c r="P107" i="1"/>
  <c r="Q107" i="1"/>
  <c r="Q94" i="1"/>
  <c r="P94" i="1"/>
  <c r="P133" i="1"/>
  <c r="Q133" i="1"/>
  <c r="P117" i="1"/>
  <c r="Q117" i="1"/>
  <c r="G10" i="1"/>
  <c r="Q114" i="1"/>
  <c r="P114" i="1"/>
  <c r="I10" i="1"/>
  <c r="P198" i="1"/>
  <c r="P38" i="1"/>
  <c r="Q123" i="1"/>
  <c r="Q131" i="1"/>
  <c r="P131" i="1"/>
  <c r="P46" i="1"/>
  <c r="P90" i="1"/>
  <c r="P67" i="1"/>
  <c r="P53" i="1"/>
  <c r="P62" i="1"/>
  <c r="P75" i="1"/>
  <c r="P123" i="1"/>
  <c r="Q130" i="1"/>
  <c r="P130" i="1"/>
  <c r="P184" i="1"/>
  <c r="P61" i="1"/>
  <c r="Q127" i="1"/>
  <c r="Q97" i="1"/>
  <c r="Q268" i="1"/>
  <c r="R10" i="1"/>
  <c r="P34" i="1"/>
  <c r="P64" i="1"/>
  <c r="P14" i="1"/>
  <c r="P16" i="1"/>
  <c r="P32" i="1"/>
  <c r="P41" i="1"/>
  <c r="P48" i="1"/>
  <c r="Q111" i="1"/>
  <c r="P111" i="1"/>
  <c r="P57" i="1"/>
  <c r="P105" i="1"/>
  <c r="Q105" i="1"/>
  <c r="P72" i="1"/>
  <c r="Q72" i="1"/>
  <c r="P17" i="1"/>
  <c r="P49" i="1"/>
  <c r="P102" i="1"/>
  <c r="Q102" i="1"/>
  <c r="Q112" i="1"/>
  <c r="P112" i="1"/>
  <c r="P84" i="1"/>
  <c r="Q87" i="1"/>
  <c r="P87" i="1"/>
  <c r="Q109" i="1"/>
  <c r="P109" i="1"/>
  <c r="P30" i="1"/>
  <c r="P31" i="1"/>
  <c r="P37" i="1"/>
  <c r="P39" i="1"/>
  <c r="P40" i="1"/>
  <c r="P56" i="1"/>
  <c r="P59" i="1"/>
  <c r="Q79" i="1"/>
  <c r="P79" i="1"/>
  <c r="P83" i="1"/>
  <c r="Q92" i="1"/>
  <c r="P108" i="1"/>
  <c r="Q108" i="1"/>
  <c r="P118" i="1"/>
  <c r="Q119" i="1"/>
  <c r="P113" i="1"/>
  <c r="Q113" i="1"/>
  <c r="Q71" i="1"/>
  <c r="P71" i="1"/>
  <c r="Q78" i="1"/>
  <c r="P85" i="1"/>
  <c r="P88" i="1"/>
  <c r="Q88" i="1"/>
  <c r="P96" i="1"/>
  <c r="Q96" i="1"/>
  <c r="Q120" i="1"/>
  <c r="P120" i="1"/>
  <c r="Q194" i="1"/>
  <c r="P194" i="1"/>
  <c r="Q257" i="1"/>
  <c r="P257" i="1"/>
  <c r="P44" i="1"/>
  <c r="P74" i="1"/>
  <c r="Q103" i="1"/>
  <c r="P103" i="1"/>
  <c r="Q106" i="1"/>
  <c r="P106" i="1"/>
  <c r="P126" i="1"/>
  <c r="P45" i="1"/>
  <c r="P52" i="1"/>
  <c r="P54" i="1"/>
  <c r="P55" i="1"/>
  <c r="P78" i="1"/>
  <c r="P81" i="1"/>
  <c r="Q85" i="1"/>
  <c r="Q110" i="1"/>
  <c r="P110" i="1"/>
  <c r="P60" i="1"/>
  <c r="P15" i="1"/>
  <c r="P42" i="1"/>
  <c r="P68" i="1"/>
  <c r="P69" i="1"/>
  <c r="Q84" i="1"/>
  <c r="P92" i="1"/>
  <c r="P119" i="1"/>
  <c r="P121" i="1"/>
  <c r="P129" i="1"/>
  <c r="Q129" i="1"/>
  <c r="Q73" i="1"/>
  <c r="P73" i="1"/>
  <c r="P80" i="1"/>
  <c r="P93" i="1"/>
  <c r="P33" i="1"/>
  <c r="P51" i="1"/>
  <c r="P65" i="1"/>
  <c r="Q69" i="1"/>
  <c r="Q86" i="1"/>
  <c r="Q104" i="1"/>
  <c r="P104" i="1"/>
  <c r="Q95" i="1"/>
  <c r="P95" i="1"/>
  <c r="P97" i="1"/>
  <c r="P98" i="1"/>
  <c r="Q128" i="1"/>
  <c r="P128" i="1"/>
  <c r="Q98" i="1"/>
  <c r="M188" i="1"/>
  <c r="Q67" i="1"/>
  <c r="Q75" i="1"/>
  <c r="Q89" i="1"/>
  <c r="Q90" i="1"/>
  <c r="Q91" i="1"/>
  <c r="Q124" i="1"/>
  <c r="Q267" i="1"/>
  <c r="P267" i="1"/>
  <c r="P190" i="1"/>
  <c r="Q190" i="1"/>
  <c r="Q269" i="1"/>
  <c r="P269" i="1"/>
  <c r="F273" i="1"/>
  <c r="Q182" i="1"/>
  <c r="P182" i="1"/>
  <c r="G188" i="1"/>
  <c r="Q191" i="1"/>
  <c r="Q195" i="1"/>
  <c r="P195" i="1"/>
  <c r="Q198" i="1"/>
  <c r="P268" i="1"/>
  <c r="Q300" i="1"/>
  <c r="Q299" i="1" s="1"/>
  <c r="P264" i="1"/>
  <c r="Q277" i="1"/>
  <c r="P192" i="1"/>
  <c r="Q271" i="1"/>
  <c r="P22" i="1" l="1"/>
  <c r="Q217" i="1"/>
  <c r="Q174" i="1"/>
  <c r="P174" i="1"/>
  <c r="J295" i="1"/>
  <c r="J256" i="1"/>
  <c r="J28" i="1"/>
  <c r="J157" i="1"/>
  <c r="J132" i="1"/>
  <c r="J11" i="1"/>
  <c r="Q12" i="1"/>
  <c r="Q276" i="1"/>
  <c r="Q183" i="1"/>
  <c r="Q132" i="1"/>
  <c r="J274" i="1"/>
  <c r="H188" i="1"/>
  <c r="H9" i="1" s="1"/>
  <c r="P12" i="1"/>
  <c r="P132" i="1"/>
  <c r="P183" i="1"/>
  <c r="P276" i="1"/>
  <c r="J217" i="1"/>
  <c r="J276" i="1"/>
  <c r="P189" i="1"/>
  <c r="F10" i="1"/>
  <c r="F188" i="1"/>
  <c r="P296" i="1"/>
  <c r="P295" i="1" s="1"/>
  <c r="L188" i="1"/>
  <c r="Q296" i="1"/>
  <c r="Q295" i="1" s="1"/>
  <c r="Q193" i="1"/>
  <c r="Q189" i="1" s="1"/>
  <c r="N10" i="1"/>
  <c r="I9" i="1"/>
  <c r="R9" i="1"/>
  <c r="G9" i="1"/>
  <c r="S188" i="1"/>
  <c r="M10" i="1"/>
  <c r="O188" i="1"/>
  <c r="Q29" i="1"/>
  <c r="P29" i="1"/>
  <c r="Q70" i="1"/>
  <c r="Q66" i="1" s="1"/>
  <c r="P70" i="1"/>
  <c r="P66" i="1" s="1"/>
  <c r="P125" i="1"/>
  <c r="P122" i="1" s="1"/>
  <c r="P76" i="1" s="1"/>
  <c r="Q125" i="1"/>
  <c r="Q122" i="1" s="1"/>
  <c r="Q76" i="1" s="1"/>
  <c r="P272" i="1"/>
  <c r="Q272" i="1"/>
  <c r="Q181" i="1"/>
  <c r="Q180" i="1" s="1"/>
  <c r="P181" i="1"/>
  <c r="P180" i="1" s="1"/>
  <c r="Q266" i="1"/>
  <c r="Q265" i="1" s="1"/>
  <c r="Q256" i="1" s="1"/>
  <c r="P266" i="1"/>
  <c r="P265" i="1" s="1"/>
  <c r="P256" i="1" s="1"/>
  <c r="J273" i="1" l="1"/>
  <c r="L9" i="1"/>
  <c r="Q11" i="1"/>
  <c r="Q157" i="1"/>
  <c r="S10" i="1"/>
  <c r="S9" i="1" s="1"/>
  <c r="P28" i="1"/>
  <c r="P11" i="1"/>
  <c r="Q28" i="1"/>
  <c r="O157" i="1"/>
  <c r="O10" i="1" s="1"/>
  <c r="O9" i="1" s="1"/>
  <c r="P157" i="1"/>
  <c r="F9" i="1"/>
  <c r="P274" i="1"/>
  <c r="N9" i="1"/>
  <c r="K9" i="1"/>
  <c r="Q274" i="1"/>
  <c r="M9" i="1"/>
  <c r="Q273" i="1" l="1"/>
  <c r="Q270" i="1" s="1"/>
  <c r="Q188" i="1" s="1"/>
  <c r="P273" i="1"/>
  <c r="P270" i="1" s="1"/>
  <c r="P188" i="1" s="1"/>
  <c r="J270" i="1"/>
  <c r="J188" i="1" l="1"/>
  <c r="Q10" i="1"/>
  <c r="Q9" i="1" s="1"/>
  <c r="P10" i="1"/>
  <c r="P9" i="1" s="1"/>
  <c r="J10" i="1" l="1"/>
  <c r="J9" i="1" l="1"/>
</calcChain>
</file>

<file path=xl/sharedStrings.xml><?xml version="1.0" encoding="utf-8"?>
<sst xmlns="http://schemas.openxmlformats.org/spreadsheetml/2006/main" count="1337" uniqueCount="429">
  <si>
    <t>MUNICIPIO DE PANAMÁ</t>
  </si>
  <si>
    <t>DIRECCIÓN DE PLANIFICACIÓN ESTRATÉGICA Y PRESUPUESTO</t>
  </si>
  <si>
    <t xml:space="preserve">INFORME DE EJECUCIÓN PRESUPUESTARIA </t>
  </si>
  <si>
    <t>(En balboas)</t>
  </si>
  <si>
    <t>Objeto de Gastos</t>
  </si>
  <si>
    <t>Descripción</t>
  </si>
  <si>
    <t>Presupuesto Ley</t>
  </si>
  <si>
    <t>Contención del Gasto</t>
  </si>
  <si>
    <t>Presupuesto Modificado</t>
  </si>
  <si>
    <t>Asignado</t>
  </si>
  <si>
    <t>Saldo de Contrato por Ejecutar</t>
  </si>
  <si>
    <t>Compromiso Mensual</t>
  </si>
  <si>
    <t>Saldo a la Fecha</t>
  </si>
  <si>
    <t>Saldo por Asignar</t>
  </si>
  <si>
    <t>Saldo Anual</t>
  </si>
  <si>
    <t>Pagado</t>
  </si>
  <si>
    <t>Por Pagar a la Fecha</t>
  </si>
  <si>
    <t>4 = (1+3)</t>
  </si>
  <si>
    <t>9 = (5-8)</t>
  </si>
  <si>
    <t>10 = (4-5)</t>
  </si>
  <si>
    <t>11 = (4-8)</t>
  </si>
  <si>
    <t>13 = (8-12)</t>
  </si>
  <si>
    <t>TOTAL</t>
  </si>
  <si>
    <t>FUNCIONAMIENTO</t>
  </si>
  <si>
    <t>0 - SERVICIOS PERSONALES</t>
  </si>
  <si>
    <t>001</t>
  </si>
  <si>
    <t>Personal Fijo</t>
  </si>
  <si>
    <t>002</t>
  </si>
  <si>
    <t>Personal Transitorio</t>
  </si>
  <si>
    <t>003</t>
  </si>
  <si>
    <t>Personal Contingente</t>
  </si>
  <si>
    <t>020</t>
  </si>
  <si>
    <t>Dietas</t>
  </si>
  <si>
    <t>030</t>
  </si>
  <si>
    <t>Gastos de Representación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</si>
  <si>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</si>
  <si>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</si>
  <si>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</si>
  <si>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</si>
  <si>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</si>
  <si>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</si>
  <si>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</si>
  <si>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</si>
  <si>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</si>
  <si>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Complementario</t>
  </si>
  <si>
    <t>090</t>
  </si>
  <si>
    <t>Créditos Reconocidos por Servicios Personales</t>
  </si>
  <si>
    <t>091</t>
  </si>
  <si>
    <t>SUELDOS</t>
  </si>
  <si>
    <t>093</t>
  </si>
  <si>
    <t>DIETAS</t>
  </si>
  <si>
    <t>094</t>
  </si>
  <si>
    <t>GASTOS DE REPRESENTACIàN FIJO</t>
  </si>
  <si>
    <t>096</t>
  </si>
  <si>
    <t>XIII MES</t>
  </si>
  <si>
    <t>099</t>
  </si>
  <si>
    <t>CONTRIBUCIONES A LA SEGURIDAD SOCIAL</t>
  </si>
  <si>
    <t>1 - SERVICIOS NO PERSONALES</t>
  </si>
  <si>
    <t>101</t>
  </si>
  <si>
    <t>De Edificios y Locales</t>
  </si>
  <si>
    <t>103</t>
  </si>
  <si>
    <t>De Equipo de Oficina</t>
  </si>
  <si>
    <t>105</t>
  </si>
  <si>
    <t>De Equipo de Transporte</t>
  </si>
  <si>
    <t>106</t>
  </si>
  <si>
    <t>De Terrenos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</si>
  <si>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</si>
  <si>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</si>
  <si>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</si>
  <si>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</si>
  <si>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</si>
  <si>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</si>
  <si>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</si>
  <si>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</si>
  <si>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</si>
  <si>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</si>
  <si>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</si>
  <si>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</si>
  <si>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</si>
  <si>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 Datos</t>
  </si>
  <si>
    <t>117</t>
  </si>
  <si>
    <t>Servicio de Telefonía Celular</t>
  </si>
  <si>
    <t>120</t>
  </si>
  <si>
    <t>Impresión, Encuadernación y Otros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</si>
  <si>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</si>
  <si>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</si>
  <si>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</si>
  <si>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</si>
  <si>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</si>
  <si>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</si>
  <si>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</si>
  <si>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Viáticos en el Exterior</t>
  </si>
  <si>
    <t>143</t>
  </si>
  <si>
    <t>Viáticos a Otras Personas</t>
  </si>
  <si>
    <t>151</t>
  </si>
  <si>
    <t>Transporte Dentro del País</t>
  </si>
  <si>
    <t>152</t>
  </si>
  <si>
    <t>Transporte de o para el Exterior</t>
  </si>
  <si>
    <t>153</t>
  </si>
  <si>
    <t>Transporte de otras Personas</t>
  </si>
  <si>
    <t>154</t>
  </si>
  <si>
    <t>Transporte de Bienes</t>
  </si>
  <si>
    <t>161</t>
  </si>
  <si>
    <t>Almacenaje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</si>
  <si>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</si>
  <si>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</si>
  <si>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</si>
  <si>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</si>
  <si>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</si>
  <si>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</si>
  <si>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</si>
  <si>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</si>
  <si>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166</t>
  </si>
  <si>
    <t>Servicios Mèdicos en el Paìs</t>
  </si>
  <si>
    <t>169</t>
  </si>
  <si>
    <t>Otros Servicios Comerciales y Financieros</t>
  </si>
  <si>
    <t>171</t>
  </si>
  <si>
    <t>Consultorías</t>
  </si>
  <si>
    <t>172</t>
  </si>
  <si>
    <t>Servicios Especiales</t>
  </si>
  <si>
    <t>181</t>
  </si>
  <si>
    <t>Mant. y Rep. de Edificios</t>
  </si>
  <si>
    <t>182</t>
  </si>
  <si>
    <t>Mant. y Rep. de Maquinarias y Otros Equipos</t>
  </si>
  <si>
    <t>183</t>
  </si>
  <si>
    <t>Mant. y Rep.  de Mobiliario</t>
  </si>
  <si>
    <t>184</t>
  </si>
  <si>
    <t>Mant. y Rep. de Obras</t>
  </si>
  <si>
    <t>185</t>
  </si>
  <si>
    <t>Mant. y Rep. de Equipo de Computación</t>
  </si>
  <si>
    <t>189</t>
  </si>
  <si>
    <t>Otros Mantenimientos y Reparaciones</t>
  </si>
  <si>
    <t>190</t>
  </si>
  <si>
    <t>Créditos Reconocidos por Servicios No Personales</t>
  </si>
  <si>
    <t>ALQUILERES</t>
  </si>
  <si>
    <t>SERVICIOS BµSICOS</t>
  </si>
  <si>
    <t>IMPRESIàN, ENCUADERNACIàN Y OTROS</t>
  </si>
  <si>
    <t>INFORMACIàN Y PUBLICIDAD</t>
  </si>
  <si>
    <t>VIµTICOS</t>
  </si>
  <si>
    <t>TRANSPORTE DE PERSONAS Y BIENES</t>
  </si>
  <si>
    <t>SERVICIOS COMERCIALES Y FINANCIEROS</t>
  </si>
  <si>
    <t>CONSULTORÖAS Y SERVICIOS ESPECIALES</t>
  </si>
  <si>
    <t>MANTENIMIENTO Y REPARACIàN</t>
  </si>
  <si>
    <t>2 - MATERIALES Y SUMINISTROS</t>
  </si>
  <si>
    <t>201</t>
  </si>
  <si>
    <t>Alimentos para Consumo Humano</t>
  </si>
  <si>
    <t>202</t>
  </si>
  <si>
    <t>Alimentos para Animales</t>
  </si>
  <si>
    <t>203</t>
  </si>
  <si>
    <t>Bebidas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</si>
  <si>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</si>
  <si>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</si>
  <si>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</si>
  <si>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</si>
  <si>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</si>
  <si>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</si>
  <si>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</si>
  <si>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</si>
  <si>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</si>
  <si>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</si>
  <si>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</si>
  <si>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</si>
  <si>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</si>
  <si>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</si>
  <si>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</si>
  <si>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</si>
  <si>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</si>
  <si>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</si>
  <si>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</si>
  <si>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</si>
  <si>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</si>
  <si>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</si>
  <si>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</si>
  <si>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Papelería</t>
  </si>
  <si>
    <t>239</t>
  </si>
  <si>
    <t>Otros Productos de Papel y Cartón</t>
  </si>
  <si>
    <t>241</t>
  </si>
  <si>
    <t>Abonos y Fertilizantes</t>
  </si>
  <si>
    <t>242</t>
  </si>
  <si>
    <t>Insecticidas, Fumigantes y Otros</t>
  </si>
  <si>
    <t>243</t>
  </si>
  <si>
    <t>Pinturas, Colorantes y Tintes</t>
  </si>
  <si>
    <t>244</t>
  </si>
  <si>
    <t>Productos Medicinales y Farmacéuticos</t>
  </si>
  <si>
    <t>245</t>
  </si>
  <si>
    <t>Oxígeno Médico</t>
  </si>
  <si>
    <t>249</t>
  </si>
  <si>
    <t>Otros Productos Químicos</t>
  </si>
  <si>
    <t>252</t>
  </si>
  <si>
    <t>Cemento</t>
  </si>
  <si>
    <t>253</t>
  </si>
  <si>
    <t>Madera</t>
  </si>
  <si>
    <t>254</t>
  </si>
  <si>
    <t>Material de Fontaneria</t>
  </si>
  <si>
    <t>255</t>
  </si>
  <si>
    <t>Material Eléctrico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</si>
  <si>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</si>
  <si>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</si>
  <si>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</si>
  <si>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</si>
  <si>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</si>
  <si>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</si>
  <si>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</si>
  <si>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Artículos o Productos para Eventos Oficiales</t>
  </si>
  <si>
    <t>262</t>
  </si>
  <si>
    <t>Herramientas e Instrumentos</t>
  </si>
  <si>
    <t>263</t>
  </si>
  <si>
    <t>Material y Artículos de Seguridad Pública e Institucional</t>
  </si>
  <si>
    <t>265</t>
  </si>
  <si>
    <t>Materiales y Suministros de Computación</t>
  </si>
  <si>
    <t>269</t>
  </si>
  <si>
    <t>Otros Productos Varios</t>
  </si>
  <si>
    <t>271</t>
  </si>
  <si>
    <t>Útiles de Cocina y Comedor</t>
  </si>
  <si>
    <t>272</t>
  </si>
  <si>
    <t>Útiles Deportivos y Recreativos</t>
  </si>
  <si>
    <t>273</t>
  </si>
  <si>
    <t>Útiles de Aseo y Limpieza</t>
  </si>
  <si>
    <t>274</t>
  </si>
  <si>
    <t>Útiles y Materiales Médicos, de Laboratorio y Farmacias</t>
  </si>
  <si>
    <t>275</t>
  </si>
  <si>
    <t>Útiles y Materiales de Oficina</t>
  </si>
  <si>
    <t>276</t>
  </si>
  <si>
    <t>Materiales para Rayos X</t>
  </si>
  <si>
    <t>277</t>
  </si>
  <si>
    <t>Instrumental Médico y Quirúrgico</t>
  </si>
  <si>
    <t>278</t>
  </si>
  <si>
    <t>Artículos de Prótesis y Rehabilitación</t>
  </si>
  <si>
    <t>279</t>
  </si>
  <si>
    <t>Otros Útiles y Materiales</t>
  </si>
  <si>
    <t>280</t>
  </si>
  <si>
    <t>Repuestos</t>
  </si>
  <si>
    <t>290</t>
  </si>
  <si>
    <t>Créditos Reconocidos por Materiales y Suministros</t>
  </si>
  <si>
    <t>ALIMENTOS Y BEBIDAS</t>
  </si>
  <si>
    <t>TEXTILES Y VESTUARIO</t>
  </si>
  <si>
    <t>COMBUSTIBLES Y LUBRICANTES</t>
  </si>
  <si>
    <t>PRODUCTOS DE PAPEL Y CARTàN</t>
  </si>
  <si>
    <t>PRODUCTOS QUÖMICOS Y CONEXOS</t>
  </si>
  <si>
    <t>MATERIALES PARA CONSTRUCCIàN Y MANTENIMIENTO</t>
  </si>
  <si>
    <t>PRODUCTOS VARIOS</t>
  </si>
  <si>
    <t>éTILES Y MATERIALES DIVERSOS</t>
  </si>
  <si>
    <t>REPUESTOS</t>
  </si>
  <si>
    <t>3 - MAQUINARIAS Y EQUIPO DE PRODUCCION</t>
  </si>
  <si>
    <t>301</t>
  </si>
  <si>
    <t>Maquinaria y Equipo de Comunicaciones</t>
  </si>
  <si>
    <t>302</t>
  </si>
  <si>
    <t>Maquinaria y Equipo Agropecuario</t>
  </si>
  <si>
    <t>303</t>
  </si>
  <si>
    <t>Maquinaria y Equipo Industrial</t>
  </si>
  <si>
    <t>304</t>
  </si>
  <si>
    <t>Maquinaria y Equipo de Construciòn</t>
  </si>
  <si>
    <t>305</t>
  </si>
  <si>
    <t>Maquinaria y Equipo de Energía</t>
  </si>
  <si>
    <t>307</t>
  </si>
  <si>
    <t>Maquinaria y Equipo de Acueductos y Riego</t>
  </si>
  <si>
    <t>308</t>
  </si>
  <si>
    <t>Maquinaria y Equipo de Talleres y Almacenes</t>
  </si>
  <si>
    <t>309</t>
  </si>
  <si>
    <t>Otras Maquinarias y Equipos de Producción</t>
  </si>
  <si>
    <t>314</t>
  </si>
  <si>
    <t>Terrestre</t>
  </si>
  <si>
    <t>320</t>
  </si>
  <si>
    <t>Equipo Educacional y Recreativo</t>
  </si>
  <si>
    <t>331</t>
  </si>
  <si>
    <t>Equipo Médico y Odontológico</t>
  </si>
  <si>
    <t>340</t>
  </si>
  <si>
    <t>Equipo de Oficina</t>
  </si>
  <si>
    <t>350</t>
  </si>
  <si>
    <t>Mobiliario</t>
  </si>
  <si>
    <t>370</t>
  </si>
  <si>
    <t>Maquinaria y Equipos Varios</t>
  </si>
  <si>
    <t>380</t>
  </si>
  <si>
    <t>Equipo de Computación</t>
  </si>
  <si>
    <t>390</t>
  </si>
  <si>
    <t>Créditos Reconocidos por Maquinaria y Equipo</t>
  </si>
  <si>
    <t>391</t>
  </si>
  <si>
    <t>MAQUINARIA Y EQUIPO DE PRODUCCIàN</t>
  </si>
  <si>
    <t>392</t>
  </si>
  <si>
    <t>MAQUINARIA Y EQUIPO DE TRANSPORTE</t>
  </si>
  <si>
    <t>393</t>
  </si>
  <si>
    <t>EQUIPO EDUCACIONAL Y RECREATIVO</t>
  </si>
  <si>
    <t>394</t>
  </si>
  <si>
    <t>395</t>
  </si>
  <si>
    <t>EQUIPO DE OFICINA</t>
  </si>
  <si>
    <t>396</t>
  </si>
  <si>
    <t>MOBILIARIO</t>
  </si>
  <si>
    <t>398</t>
  </si>
  <si>
    <t>MAQUINARIA Y EQUIPOS VARIOS</t>
  </si>
  <si>
    <t>399</t>
  </si>
  <si>
    <t>EQUIPO DE COMPUTACIàN</t>
  </si>
  <si>
    <t>6 - TRANSFERENCIAS CORRIENTES</t>
  </si>
  <si>
    <t>611</t>
  </si>
  <si>
    <t>Donativos a Personas</t>
  </si>
  <si>
    <t>613</t>
  </si>
  <si>
    <t>Indemnizaciones Especiales</t>
  </si>
  <si>
    <t>619</t>
  </si>
  <si>
    <t>Otras Transferencias</t>
  </si>
  <si>
    <t>624</t>
  </si>
  <si>
    <t>Capacitación y Estudios</t>
  </si>
  <si>
    <t>631</t>
  </si>
  <si>
    <t>Subsidios Benéficos</t>
  </si>
  <si>
    <t>632</t>
  </si>
  <si>
    <t>Subsidios Culturales y Científicos</t>
  </si>
  <si>
    <t>633</t>
  </si>
  <si>
    <t>Subsidios Deportivos</t>
  </si>
  <si>
    <t>634</t>
  </si>
  <si>
    <t>Subsidios Educacionales</t>
  </si>
  <si>
    <t>635</t>
  </si>
  <si>
    <t>Empresas Productoras y Comerciales</t>
  </si>
  <si>
    <t>637</t>
  </si>
  <si>
    <t>Indemnizaciones a Instituciones Privadas</t>
  </si>
  <si>
    <t>639</t>
  </si>
  <si>
    <t>Otras sin Fines de Lucro</t>
  </si>
  <si>
    <t>642</t>
  </si>
  <si>
    <t>Instituciones Descentralizadas</t>
  </si>
  <si>
    <t>646</t>
  </si>
  <si>
    <t>Municipalidades y Juntas Comunales</t>
  </si>
  <si>
    <t>663</t>
  </si>
  <si>
    <t>Cuotas a Organismo Interamericanos</t>
  </si>
  <si>
    <t>664</t>
  </si>
  <si>
    <t>Cuotas a Organismos Mundiales</t>
  </si>
  <si>
    <t>665</t>
  </si>
  <si>
    <t>Cuotas a Otros Organismos</t>
  </si>
  <si>
    <t>690</t>
  </si>
  <si>
    <t>Créditos Reconocidos por Transferencias Corrientes</t>
  </si>
  <si>
    <t>692</t>
  </si>
  <si>
    <t>A PERSONAS</t>
  </si>
  <si>
    <t>693</t>
  </si>
  <si>
    <t>BECAS DE ESTUDIOS</t>
  </si>
  <si>
    <t>694</t>
  </si>
  <si>
    <t>A INSTITUCIONES PRIVADAS</t>
  </si>
  <si>
    <t>8 - SERVICIOS DE LA DEUDAS</t>
  </si>
  <si>
    <t>802</t>
  </si>
  <si>
    <t>Amortización de Préstamos Directos</t>
  </si>
  <si>
    <t>805</t>
  </si>
  <si>
    <t>Intereses sobre Préstamos Directos</t>
  </si>
  <si>
    <t>9 - ASIGNACIONES GLOBALES</t>
  </si>
  <si>
    <t>911</t>
  </si>
  <si>
    <t>Emergencias Nacionales</t>
  </si>
  <si>
    <t>930</t>
  </si>
  <si>
    <t>Imprevistos</t>
  </si>
  <si>
    <t>990</t>
  </si>
  <si>
    <t>Otras Asignaciones Globales</t>
  </si>
  <si>
    <t>INVERSION</t>
  </si>
  <si>
    <t>004</t>
  </si>
  <si>
    <t>Personal Transitorio para Inversiones</t>
  </si>
  <si>
    <t>Otros Alquiler</t>
  </si>
  <si>
    <t>Transporte dentro del Pais</t>
  </si>
  <si>
    <t>Mantenimiento y Reparaciones de Edificios</t>
  </si>
  <si>
    <t>192</t>
  </si>
  <si>
    <t>197</t>
  </si>
  <si>
    <t>198</t>
  </si>
  <si>
    <t>199</t>
  </si>
  <si>
    <t>Otros Productos Quimicos</t>
  </si>
  <si>
    <t>Material y Artículos de Seguridad Pública è Institucional</t>
  </si>
  <si>
    <t>Materiales y Suminstros de Computaciòn</t>
  </si>
  <si>
    <t>Ùtiles y Materiales de Oficina</t>
  </si>
  <si>
    <t>295</t>
  </si>
  <si>
    <t>296</t>
  </si>
  <si>
    <t>297</t>
  </si>
  <si>
    <t>3 - MAQUINARIAS Y EQUIPO DE PRODUCCIÓN</t>
  </si>
  <si>
    <t>Equipo de Computaciòn</t>
  </si>
  <si>
    <t>4 - INVERSIÓN FINANCIERA</t>
  </si>
  <si>
    <t>402</t>
  </si>
  <si>
    <t>Adquisición de Terrenos</t>
  </si>
  <si>
    <t>439</t>
  </si>
  <si>
    <t>Otras Existencias</t>
  </si>
  <si>
    <t>490</t>
  </si>
  <si>
    <t>5 - OBRAS Y CONSTRUCCIONES</t>
  </si>
  <si>
    <t>502</t>
  </si>
  <si>
    <t>Avenidas, Calles y Aceras</t>
  </si>
  <si>
    <t>503</t>
  </si>
  <si>
    <t>Carreteras y Caminos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</si>
  <si>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</si>
  <si>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</si>
  <si>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</si>
  <si>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</si>
  <si>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</si>
  <si>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</si>
  <si>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</si>
  <si>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</si>
  <si>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</si>
  <si>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</si>
  <si>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</si>
  <si>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</si>
  <si>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</si>
  <si>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</si>
  <si>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525</t>
  </si>
  <si>
    <t>Parques, Plazas y Jardines</t>
  </si>
  <si>
    <t>529</t>
  </si>
  <si>
    <t>Otras Obras Urbanísticas</t>
  </si>
  <si>
    <t>581</t>
  </si>
  <si>
    <t>Proyectos Comunitarios</t>
  </si>
  <si>
    <t>590</t>
  </si>
  <si>
    <t>Créditos Reconocidos por Obras y Construcciones</t>
  </si>
  <si>
    <t>591</t>
  </si>
  <si>
    <t>VÖAS DE COMUNICACIàN</t>
  </si>
  <si>
    <t>592</t>
  </si>
  <si>
    <t>EDIFICACIONES</t>
  </si>
  <si>
    <t>593</t>
  </si>
  <si>
    <t>OBRAS URBANÖSTICAS</t>
  </si>
  <si>
    <t>597</t>
  </si>
  <si>
    <t>INSTALACIONES</t>
  </si>
  <si>
    <t>7 - TRANSFERENCIA DE CAPITAL</t>
  </si>
  <si>
    <t>716</t>
  </si>
  <si>
    <t>A Municipalidades y Juntas Comunales</t>
  </si>
  <si>
    <t>Créditos</t>
  </si>
  <si>
    <t xml:space="preserve">Compromiso Ejecutado </t>
  </si>
  <si>
    <t>AL EXTERIOR</t>
  </si>
  <si>
    <t>697</t>
  </si>
  <si>
    <t>251</t>
  </si>
  <si>
    <t>Asfalto</t>
  </si>
  <si>
    <t>De equipo de Transporte</t>
  </si>
  <si>
    <t>Articulo o Productos para Eventos Oficiales</t>
  </si>
  <si>
    <t>Papelerìa</t>
  </si>
  <si>
    <t>Material de Fontanereria</t>
  </si>
  <si>
    <t>Otros Productos de Papel y Carton</t>
  </si>
  <si>
    <t xml:space="preserve"> AL 31 DE OCTUBRE DE 2022</t>
  </si>
  <si>
    <t>0</t>
  </si>
  <si>
    <t>1</t>
  </si>
  <si>
    <t>2</t>
  </si>
  <si>
    <t>3</t>
  </si>
  <si>
    <t>5</t>
  </si>
  <si>
    <t>7</t>
  </si>
  <si>
    <t>4</t>
  </si>
  <si>
    <t>9</t>
  </si>
  <si>
    <t>6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</si>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</sst>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0" fillId="0" borderId="2" xfId="0" applyNumberFormat="1" applyBorder="1"/>
    <xf numFmtId="4" fontId="5" fillId="0" borderId="2" xfId="0" applyNumberFormat="1" applyFont="1" applyFill="1" applyBorder="1"/>
    <xf numFmtId="0" fontId="6" fillId="0" borderId="0" xfId="0" applyFont="1" applyFill="1"/>
    <xf numFmtId="0" fontId="3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10" fillId="0" borderId="0" xfId="0" applyFont="1" applyFill="1"/>
    <xf numFmtId="0" fontId="9" fillId="0" borderId="2" xfId="0" applyFont="1" applyFill="1" applyBorder="1" applyAlignment="1">
      <alignment horizontal="left" vertical="center"/>
    </xf>
    <xf numFmtId="0" fontId="0" fillId="0" borderId="0" xfId="0" applyFill="1"/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49" fontId="0" fillId="0" borderId="2" xfId="0" applyNumberForma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49" fontId="0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Continuous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" fontId="3" fillId="2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/>
    </xf>
    <xf numFmtId="49" fontId="0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49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Continuous" vertical="center" wrapText="1"/>
    </xf>
    <xf numFmtId="4" fontId="6" fillId="2" borderId="2" xfId="0" applyNumberFormat="1" applyFont="1" applyFill="1" applyBorder="1" applyAlignment="1">
      <alignment horizontal="centerContinuous" vertical="center" wrapText="1"/>
    </xf>
    <xf numFmtId="4" fontId="6" fillId="3" borderId="2" xfId="0" applyNumberFormat="1" applyFont="1" applyFill="1" applyBorder="1" applyAlignment="1">
      <alignment horizontal="centerContinuous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" fontId="0" fillId="4" borderId="2" xfId="0" applyNumberFormat="1" applyFill="1" applyBorder="1"/>
    <xf numFmtId="4" fontId="0" fillId="0" borderId="2" xfId="0" applyNumberFormat="1" applyFont="1" applyFill="1" applyBorder="1"/>
    <xf numFmtId="0" fontId="1" fillId="5" borderId="0" xfId="0" applyFont="1" applyFill="1"/>
    <xf numFmtId="49" fontId="0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horizontal="right"/>
    </xf>
    <xf numFmtId="4" fontId="0" fillId="5" borderId="2" xfId="0" applyNumberFormat="1" applyFill="1" applyBorder="1"/>
    <xf numFmtId="0" fontId="1" fillId="5" borderId="2" xfId="0" applyFont="1" applyFill="1" applyBorder="1"/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4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32038-4290-40BD-A389-B41990A4EB50}">
  <sheetPr codeName="Hoja1">
    <tabColor theme="4" tint="-0.249977111117893"/>
  </sheetPr>
  <dimension ref="A1:Z415"/>
  <sheetViews>
    <sheetView tabSelected="1" zoomScaleNormal="100" workbookViewId="0">
      <pane xSplit="4" ySplit="5" topLeftCell="E6" activePane="bottomRight" state="frozen"/>
      <selection pane="topRight" activeCell="B1" sqref="B1"/>
      <selection pane="bottomLeft" activeCell="A6" sqref="A6"/>
      <selection pane="bottomRight" activeCell="A212" sqref="A212:XFD216"/>
    </sheetView>
  </sheetViews>
  <sheetFormatPr baseColWidth="10" defaultRowHeight="12.75" x14ac:dyDescent="0.2"/>
  <cols>
    <col min="1" max="1" width="3.7109375" hidden="1" customWidth="1"/>
    <col min="2" max="2" width="4.28515625" hidden="1" customWidth="1"/>
    <col min="3" max="3" width="3.7109375" hidden="1" customWidth="1"/>
    <col min="4" max="4" width="9.140625" style="66" customWidth="1"/>
    <col min="5" max="5" width="44.42578125" style="39" customWidth="1"/>
    <col min="6" max="6" width="15" style="39" customWidth="1"/>
    <col min="7" max="7" width="14.140625" style="14" customWidth="1"/>
    <col min="8" max="8" width="16.5703125" style="14" customWidth="1"/>
    <col min="9" max="9" width="15.140625" style="13" hidden="1" customWidth="1"/>
    <col min="10" max="10" width="15.140625" style="14" customWidth="1"/>
    <col min="11" max="11" width="15.28515625" style="14" customWidth="1"/>
    <col min="12" max="12" width="14.140625" style="14" customWidth="1"/>
    <col min="13" max="13" width="15" style="14" customWidth="1"/>
    <col min="14" max="15" width="15.28515625" style="14" customWidth="1"/>
    <col min="16" max="16" width="15.140625" style="14" customWidth="1"/>
    <col min="17" max="17" width="15.85546875" style="14" customWidth="1"/>
    <col min="18" max="18" width="15.28515625" style="14" bestFit="1" customWidth="1"/>
    <col min="19" max="19" width="14.28515625" style="39" customWidth="1"/>
    <col min="20" max="20" width="15.28515625" bestFit="1" customWidth="1"/>
    <col min="21" max="21" width="15.85546875" style="33" customWidth="1"/>
    <col min="22" max="22" width="13.7109375" bestFit="1" customWidth="1"/>
  </cols>
  <sheetData>
    <row r="1" spans="1:23" ht="20.25" x14ac:dyDescent="0.2">
      <c r="D1" s="87" t="s">
        <v>0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3" ht="20.25" x14ac:dyDescent="0.2">
      <c r="D2" s="87" t="s">
        <v>1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3" ht="20.25" x14ac:dyDescent="0.2">
      <c r="D3" s="87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23" ht="20.25" x14ac:dyDescent="0.2">
      <c r="D4" s="87" t="s">
        <v>418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23" ht="20.25" x14ac:dyDescent="0.2">
      <c r="D5" s="87" t="s">
        <v>3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23" x14ac:dyDescent="0.2">
      <c r="D6" s="58"/>
      <c r="E6" s="1"/>
      <c r="F6" s="1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3" s="4" customFormat="1" ht="85.5" customHeight="1" x14ac:dyDescent="0.2">
      <c r="D7" s="59" t="s">
        <v>4</v>
      </c>
      <c r="E7" s="5" t="s">
        <v>5</v>
      </c>
      <c r="F7" s="6" t="s">
        <v>6</v>
      </c>
      <c r="G7" s="7" t="s">
        <v>7</v>
      </c>
      <c r="H7" s="7" t="s">
        <v>407</v>
      </c>
      <c r="I7" s="43"/>
      <c r="J7" s="6" t="s">
        <v>8</v>
      </c>
      <c r="K7" s="7" t="s">
        <v>9</v>
      </c>
      <c r="L7" s="6" t="s">
        <v>10</v>
      </c>
      <c r="M7" s="6" t="s">
        <v>11</v>
      </c>
      <c r="N7" s="6" t="s">
        <v>408</v>
      </c>
      <c r="O7" s="6" t="s">
        <v>12</v>
      </c>
      <c r="P7" s="6" t="s">
        <v>13</v>
      </c>
      <c r="Q7" s="6" t="s">
        <v>14</v>
      </c>
      <c r="R7" s="6" t="s">
        <v>15</v>
      </c>
      <c r="S7" s="6" t="s">
        <v>16</v>
      </c>
      <c r="U7" s="82"/>
      <c r="V7" s="8"/>
      <c r="W7" s="8"/>
    </row>
    <row r="8" spans="1:23" s="44" customFormat="1" ht="21" customHeight="1" x14ac:dyDescent="0.2">
      <c r="D8" s="60"/>
      <c r="E8" s="45"/>
      <c r="F8" s="46">
        <v>1</v>
      </c>
      <c r="G8" s="46">
        <v>2</v>
      </c>
      <c r="H8" s="46">
        <v>3</v>
      </c>
      <c r="I8" s="47"/>
      <c r="J8" s="46" t="s">
        <v>17</v>
      </c>
      <c r="K8" s="46">
        <v>5</v>
      </c>
      <c r="L8" s="46">
        <v>6</v>
      </c>
      <c r="M8" s="46">
        <v>7</v>
      </c>
      <c r="N8" s="46">
        <v>8</v>
      </c>
      <c r="O8" s="46" t="s">
        <v>18</v>
      </c>
      <c r="P8" s="46" t="s">
        <v>19</v>
      </c>
      <c r="Q8" s="46" t="s">
        <v>20</v>
      </c>
      <c r="R8" s="46">
        <v>12</v>
      </c>
      <c r="S8" s="46" t="s">
        <v>21</v>
      </c>
      <c r="U8" s="83"/>
    </row>
    <row r="9" spans="1:23" s="43" customFormat="1" ht="26.25" customHeight="1" x14ac:dyDescent="0.2">
      <c r="D9" s="61" t="s">
        <v>22</v>
      </c>
      <c r="E9" s="50"/>
      <c r="F9" s="48">
        <f>+F10+F188</f>
        <v>330000000</v>
      </c>
      <c r="G9" s="48">
        <f t="shared" ref="G9:S9" si="0">+G10+G188</f>
        <v>0</v>
      </c>
      <c r="H9" s="48">
        <f>+H10+H188</f>
        <v>0</v>
      </c>
      <c r="I9" s="48">
        <f t="shared" si="0"/>
        <v>330000000</v>
      </c>
      <c r="J9" s="48">
        <f t="shared" si="0"/>
        <v>330000000</v>
      </c>
      <c r="K9" s="48">
        <f t="shared" si="0"/>
        <v>328455032</v>
      </c>
      <c r="L9" s="48">
        <f t="shared" si="0"/>
        <v>55474047.049999997</v>
      </c>
      <c r="M9" s="48">
        <f>+M10+M188</f>
        <v>18230696.41</v>
      </c>
      <c r="N9" s="48">
        <f>+N10+N188</f>
        <v>152741730.85000002</v>
      </c>
      <c r="O9" s="48">
        <f t="shared" si="0"/>
        <v>175713301.14999998</v>
      </c>
      <c r="P9" s="48">
        <f t="shared" si="0"/>
        <v>1544968</v>
      </c>
      <c r="Q9" s="48">
        <f t="shared" si="0"/>
        <v>177258269.14999998</v>
      </c>
      <c r="R9" s="48">
        <f t="shared" si="0"/>
        <v>125343767.59999999</v>
      </c>
      <c r="S9" s="48">
        <f t="shared" si="0"/>
        <v>27397963.25</v>
      </c>
    </row>
    <row r="10" spans="1:23" s="43" customFormat="1" ht="24.75" customHeight="1" x14ac:dyDescent="0.2">
      <c r="D10" s="62" t="s">
        <v>23</v>
      </c>
      <c r="E10" s="51"/>
      <c r="F10" s="52">
        <f>+F11+F28+F76+F132+F157+F180+F183</f>
        <v>149047195</v>
      </c>
      <c r="G10" s="52">
        <f t="shared" ref="G10:O10" si="1">+G11+G28+G76+G132+G157+G180+G183</f>
        <v>0</v>
      </c>
      <c r="H10" s="52">
        <f>+H11+H28+H76+H132+H157+H180+H183</f>
        <v>-3751962</v>
      </c>
      <c r="I10" s="52">
        <f t="shared" si="1"/>
        <v>145295233</v>
      </c>
      <c r="J10" s="52">
        <f t="shared" si="1"/>
        <v>145295233</v>
      </c>
      <c r="K10" s="52">
        <f>+K11+K28+K76+K132+K157+K180+K183</f>
        <v>144070306</v>
      </c>
      <c r="L10" s="52">
        <f>+L11+L28+L76+L132+L157+L180+L183</f>
        <v>8526165.8200000022</v>
      </c>
      <c r="M10" s="52">
        <f>+M11+M28+M76+M132+M157+M180+M183</f>
        <v>12713960.189999999</v>
      </c>
      <c r="N10" s="52">
        <f>+N11+N28+N76+N132+N157+N180+N183</f>
        <v>105603937.34000002</v>
      </c>
      <c r="O10" s="52">
        <f t="shared" si="1"/>
        <v>38466368.659999989</v>
      </c>
      <c r="P10" s="52">
        <f>+P11+P28+P76+P132+P157+P180+P183</f>
        <v>1224927</v>
      </c>
      <c r="Q10" s="52">
        <f t="shared" ref="Q10:S10" si="2">+Q11+Q28+Q76+Q132+Q157+Q180+Q183</f>
        <v>39691295.659999989</v>
      </c>
      <c r="R10" s="52">
        <f t="shared" si="2"/>
        <v>84264817.890000001</v>
      </c>
      <c r="S10" s="52">
        <f t="shared" si="2"/>
        <v>21339119.449999999</v>
      </c>
    </row>
    <row r="11" spans="1:23" s="43" customFormat="1" ht="23.25" customHeight="1" x14ac:dyDescent="0.2">
      <c r="D11" s="63"/>
      <c r="E11" s="53" t="s">
        <v>24</v>
      </c>
      <c r="F11" s="54">
        <f t="shared" ref="F11:R11" si="3">SUM(F12:F22)</f>
        <v>70629039</v>
      </c>
      <c r="G11" s="54">
        <f t="shared" si="3"/>
        <v>0</v>
      </c>
      <c r="H11" s="54">
        <f t="shared" si="3"/>
        <v>-622950</v>
      </c>
      <c r="I11" s="54">
        <f t="shared" si="3"/>
        <v>70006089</v>
      </c>
      <c r="J11" s="54">
        <f t="shared" si="3"/>
        <v>70006089</v>
      </c>
      <c r="K11" s="54">
        <f t="shared" si="3"/>
        <v>69421152</v>
      </c>
      <c r="L11" s="54">
        <f t="shared" si="3"/>
        <v>0</v>
      </c>
      <c r="M11" s="54">
        <f>SUM(M12:M22)</f>
        <v>8195666.3399999989</v>
      </c>
      <c r="N11" s="54">
        <f>SUM(N12:N22)</f>
        <v>57775076.129999995</v>
      </c>
      <c r="O11" s="54">
        <f t="shared" si="3"/>
        <v>11646075.869999997</v>
      </c>
      <c r="P11" s="54">
        <f t="shared" si="3"/>
        <v>584937</v>
      </c>
      <c r="Q11" s="54">
        <f t="shared" si="3"/>
        <v>12231012.869999997</v>
      </c>
      <c r="R11" s="54">
        <f t="shared" si="3"/>
        <v>44951265.620000005</v>
      </c>
      <c r="S11" s="54">
        <f>SUM(S12:S22)</f>
        <v>12823810.509999994</v>
      </c>
    </row>
    <row r="12" spans="1:23" s="10" customFormat="1" x14ac:dyDescent="0.2">
      <c r="A12" s="10" t="s">
        <v>419</v>
      </c>
      <c r="B12" s="10" t="s">
        <v>419</v>
      </c>
      <c r="C12" s="10" t="s">
        <v>420</v>
      </c>
      <c r="D12" s="42" t="s">
        <v>25</v>
      </c>
      <c r="E12" s="11" t="s">
        <v>26</v>
      </c>
      <c r="F12" s="12">
        <v>40790047</v>
      </c>
      <c r="G12" s="12">
        <v>0</v>
      </c>
      <c r="H12" s="12">
        <f>+I12-F12</f>
        <v>-4639729</v>
      </c>
      <c r="I12" s="13">
        <v>36150318</v>
      </c>
      <c r="J12" s="12">
        <f>+F12+H12</f>
        <v>36150318</v>
      </c>
      <c r="K12" s="13">
        <v>36150318</v>
      </c>
      <c r="L12" s="12"/>
      <c r="M12" s="13">
        <v>4379320.5199999996</v>
      </c>
      <c r="N12" s="13">
        <v>29771743.710000001</v>
      </c>
      <c r="O12" s="12">
        <f t="shared" ref="O12:O27" si="4">+K12-N12</f>
        <v>6378574.2899999991</v>
      </c>
      <c r="P12" s="12">
        <f>+J12-K12</f>
        <v>0</v>
      </c>
      <c r="Q12" s="12">
        <f t="shared" ref="Q12:Q27" si="5">+J12-N12</f>
        <v>6378574.2899999991</v>
      </c>
      <c r="R12" s="13">
        <v>23505326.940000001</v>
      </c>
      <c r="S12" s="12">
        <f>+N12-R12</f>
        <v>6266416.7699999996</v>
      </c>
    </row>
    <row r="13" spans="1:23" s="10" customFormat="1" x14ac:dyDescent="0.2">
      <c r="A13" s="10" t="s">
        <v>419</v>
      </c>
      <c r="B13" s="10" t="s">
        <v>419</v>
      </c>
      <c r="C13" s="10" t="s">
        <v>421</v>
      </c>
      <c r="D13" s="42" t="s">
        <v>27</v>
      </c>
      <c r="E13" s="11" t="s">
        <v>28</v>
      </c>
      <c r="F13" s="12">
        <v>5721560</v>
      </c>
      <c r="G13" s="12">
        <v>0</v>
      </c>
      <c r="H13" s="12">
        <f t="shared" ref="H13:H21" si="6">+I13-F13</f>
        <v>2100299</v>
      </c>
      <c r="I13" s="13">
        <v>7821859</v>
      </c>
      <c r="J13" s="12">
        <f t="shared" ref="J13:J21" si="7">+F13+H13</f>
        <v>7821859</v>
      </c>
      <c r="K13" s="13">
        <v>7821859</v>
      </c>
      <c r="L13" s="12"/>
      <c r="M13" s="13">
        <v>1053240.8500000001</v>
      </c>
      <c r="N13" s="13">
        <v>6886410.9199999999</v>
      </c>
      <c r="O13" s="12">
        <f t="shared" si="4"/>
        <v>935448.08000000007</v>
      </c>
      <c r="P13" s="12">
        <f t="shared" ref="P13:P27" si="8">+J13-K13</f>
        <v>0</v>
      </c>
      <c r="Q13" s="12">
        <f t="shared" si="5"/>
        <v>935448.08000000007</v>
      </c>
      <c r="R13" s="13">
        <v>5128641.07</v>
      </c>
      <c r="S13" s="12">
        <f t="shared" ref="S13:S21" si="9">+N13-R13</f>
        <v>1757769.8499999996</v>
      </c>
    </row>
    <row r="14" spans="1:23" s="10" customFormat="1" x14ac:dyDescent="0.2">
      <c r="A14" s="10" t="s">
        <v>419</v>
      </c>
      <c r="B14" s="10" t="s">
        <v>419</v>
      </c>
      <c r="C14" s="10" t="s">
        <v>422</v>
      </c>
      <c r="D14" s="42" t="s">
        <v>29</v>
      </c>
      <c r="E14" s="11" t="s">
        <v>30</v>
      </c>
      <c r="F14" s="12">
        <v>9147532</v>
      </c>
      <c r="G14" s="12">
        <v>0</v>
      </c>
      <c r="H14" s="12">
        <f t="shared" si="6"/>
        <v>1956764</v>
      </c>
      <c r="I14" s="13">
        <v>11104296</v>
      </c>
      <c r="J14" s="12">
        <f t="shared" si="7"/>
        <v>11104296</v>
      </c>
      <c r="K14" s="13">
        <v>11104296</v>
      </c>
      <c r="L14" s="12"/>
      <c r="M14" s="13">
        <v>1496120.84</v>
      </c>
      <c r="N14" s="13">
        <v>9548981.6500000004</v>
      </c>
      <c r="O14" s="12">
        <f t="shared" si="4"/>
        <v>1555314.3499999996</v>
      </c>
      <c r="P14" s="12">
        <f t="shared" si="8"/>
        <v>0</v>
      </c>
      <c r="Q14" s="12">
        <f t="shared" si="5"/>
        <v>1555314.3499999996</v>
      </c>
      <c r="R14" s="13">
        <v>7108541.0499999998</v>
      </c>
      <c r="S14" s="12">
        <f t="shared" si="9"/>
        <v>2440440.6000000006</v>
      </c>
    </row>
    <row r="15" spans="1:23" s="10" customFormat="1" x14ac:dyDescent="0.2">
      <c r="A15" s="10" t="s">
        <v>419</v>
      </c>
      <c r="B15" s="10" t="s">
        <v>421</v>
      </c>
      <c r="C15" s="10" t="s">
        <v>419</v>
      </c>
      <c r="D15" s="42" t="s">
        <v>31</v>
      </c>
      <c r="E15" s="11" t="s">
        <v>32</v>
      </c>
      <c r="F15" s="12">
        <v>933480</v>
      </c>
      <c r="G15" s="12">
        <v>0</v>
      </c>
      <c r="H15" s="12">
        <f t="shared" si="6"/>
        <v>0</v>
      </c>
      <c r="I15" s="13">
        <v>933480</v>
      </c>
      <c r="J15" s="12">
        <f t="shared" si="7"/>
        <v>933480</v>
      </c>
      <c r="K15" s="13">
        <v>933480</v>
      </c>
      <c r="L15" s="12"/>
      <c r="M15" s="13">
        <v>49022.11</v>
      </c>
      <c r="N15" s="13">
        <v>574917.47</v>
      </c>
      <c r="O15" s="12">
        <f t="shared" si="4"/>
        <v>358562.53</v>
      </c>
      <c r="P15" s="12">
        <f t="shared" si="8"/>
        <v>0</v>
      </c>
      <c r="Q15" s="12">
        <f t="shared" si="5"/>
        <v>358562.53</v>
      </c>
      <c r="R15" s="13">
        <v>523617.47</v>
      </c>
      <c r="S15" s="12">
        <f t="shared" si="9"/>
        <v>51300</v>
      </c>
    </row>
    <row r="16" spans="1:23" s="10" customFormat="1" x14ac:dyDescent="0.2">
      <c r="A16" s="10" t="s">
        <v>419</v>
      </c>
      <c r="B16" s="10" t="s">
        <v>422</v>
      </c>
      <c r="C16" s="10" t="s">
        <v>419</v>
      </c>
      <c r="D16" s="42" t="s">
        <v>33</v>
      </c>
      <c r="E16" s="11" t="s">
        <v>34</v>
      </c>
      <c r="F16" s="12">
        <v>965508</v>
      </c>
      <c r="G16" s="12">
        <v>0</v>
      </c>
      <c r="H16" s="12">
        <f t="shared" si="6"/>
        <v>0</v>
      </c>
      <c r="I16" s="13">
        <v>965508</v>
      </c>
      <c r="J16" s="12">
        <f t="shared" si="7"/>
        <v>965508</v>
      </c>
      <c r="K16" s="13">
        <v>961508</v>
      </c>
      <c r="L16" s="12"/>
      <c r="M16" s="13">
        <v>93538.5</v>
      </c>
      <c r="N16" s="13">
        <v>657019.39</v>
      </c>
      <c r="O16" s="12">
        <f t="shared" si="4"/>
        <v>304488.61</v>
      </c>
      <c r="P16" s="12">
        <f t="shared" si="8"/>
        <v>4000</v>
      </c>
      <c r="Q16" s="12">
        <f t="shared" si="5"/>
        <v>308488.61</v>
      </c>
      <c r="R16" s="13">
        <v>538884.54</v>
      </c>
      <c r="S16" s="12">
        <f t="shared" si="9"/>
        <v>118134.84999999998</v>
      </c>
    </row>
    <row r="17" spans="1:19" s="10" customFormat="1" x14ac:dyDescent="0.2">
      <c r="A17" s="10" t="s">
        <v>419</v>
      </c>
      <c r="B17" s="10" t="s">
        <v>423</v>
      </c>
      <c r="C17" s="10" t="s">
        <v>419</v>
      </c>
      <c r="D17" s="42" t="s">
        <v>35</v>
      </c>
      <c r="E17" s="11" t="s">
        <v>36</v>
      </c>
      <c r="F17" s="12">
        <v>2684550</v>
      </c>
      <c r="G17" s="12">
        <v>0</v>
      </c>
      <c r="H17" s="12">
        <f t="shared" si="6"/>
        <v>-11000</v>
      </c>
      <c r="I17" s="13">
        <v>2673550</v>
      </c>
      <c r="J17" s="12">
        <f t="shared" si="7"/>
        <v>2673550</v>
      </c>
      <c r="K17" s="13">
        <v>2092675</v>
      </c>
      <c r="L17" s="12"/>
      <c r="M17" s="13">
        <v>1620.89</v>
      </c>
      <c r="N17" s="13">
        <v>1653151.83</v>
      </c>
      <c r="O17" s="12">
        <f t="shared" si="4"/>
        <v>439523.16999999993</v>
      </c>
      <c r="P17" s="12">
        <f t="shared" si="8"/>
        <v>580875</v>
      </c>
      <c r="Q17" s="12">
        <f t="shared" si="5"/>
        <v>1020398.1699999999</v>
      </c>
      <c r="R17" s="13">
        <v>1507844.46</v>
      </c>
      <c r="S17" s="12">
        <f t="shared" si="9"/>
        <v>145307.37000000011</v>
      </c>
    </row>
    <row r="18" spans="1:19" s="10" customFormat="1" x14ac:dyDescent="0.2">
      <c r="A18" s="10" t="s">
        <v>419</v>
      </c>
      <c r="B18" s="10" t="s">
        <v>424</v>
      </c>
      <c r="C18" s="10" t="s">
        <v>420</v>
      </c>
      <c r="D18" s="42" t="s">
        <v>37</v>
      </c>
      <c r="E18" s="11" t="s">
        <v>38</v>
      </c>
      <c r="F18" s="12">
        <v>7203274</v>
      </c>
      <c r="G18" s="12">
        <v>0</v>
      </c>
      <c r="H18" s="12">
        <f t="shared" si="6"/>
        <v>-23558</v>
      </c>
      <c r="I18" s="13">
        <v>7179716</v>
      </c>
      <c r="J18" s="12">
        <f t="shared" si="7"/>
        <v>7179716</v>
      </c>
      <c r="K18" s="13">
        <v>7179716</v>
      </c>
      <c r="L18" s="12"/>
      <c r="M18" s="13">
        <v>865083.38</v>
      </c>
      <c r="N18" s="13">
        <v>5947961.7199999997</v>
      </c>
      <c r="O18" s="12">
        <f t="shared" si="4"/>
        <v>1231754.2800000003</v>
      </c>
      <c r="P18" s="12">
        <f t="shared" si="8"/>
        <v>0</v>
      </c>
      <c r="Q18" s="12">
        <f t="shared" si="5"/>
        <v>1231754.2800000003</v>
      </c>
      <c r="R18" s="13">
        <v>4387638.84</v>
      </c>
      <c r="S18" s="12">
        <f t="shared" si="9"/>
        <v>1560322.88</v>
      </c>
    </row>
    <row r="19" spans="1:19" s="10" customFormat="1" x14ac:dyDescent="0.2">
      <c r="A19" s="10" t="s">
        <v>419</v>
      </c>
      <c r="B19" s="10" t="s">
        <v>424</v>
      </c>
      <c r="C19" s="10" t="s">
        <v>421</v>
      </c>
      <c r="D19" s="42" t="s">
        <v>39</v>
      </c>
      <c r="E19" s="11" t="s">
        <v>40</v>
      </c>
      <c r="F19" s="12">
        <v>834720</v>
      </c>
      <c r="G19" s="12">
        <v>0</v>
      </c>
      <c r="H19" s="12">
        <f t="shared" si="6"/>
        <v>-2738</v>
      </c>
      <c r="I19" s="13">
        <v>831982</v>
      </c>
      <c r="J19" s="12">
        <f t="shared" si="7"/>
        <v>831982</v>
      </c>
      <c r="K19" s="13">
        <v>831982</v>
      </c>
      <c r="L19" s="12"/>
      <c r="M19" s="13">
        <v>104501.25</v>
      </c>
      <c r="N19" s="13">
        <v>695777.48</v>
      </c>
      <c r="O19" s="12">
        <f t="shared" si="4"/>
        <v>136204.52000000002</v>
      </c>
      <c r="P19" s="12">
        <f t="shared" si="8"/>
        <v>0</v>
      </c>
      <c r="Q19" s="12">
        <f t="shared" si="5"/>
        <v>136204.52000000002</v>
      </c>
      <c r="R19" s="13">
        <v>510575.03</v>
      </c>
      <c r="S19" s="12">
        <f t="shared" si="9"/>
        <v>185202.44999999995</v>
      </c>
    </row>
    <row r="20" spans="1:19" s="10" customFormat="1" x14ac:dyDescent="0.2">
      <c r="A20" s="10" t="s">
        <v>419</v>
      </c>
      <c r="B20" s="10" t="s">
        <v>424</v>
      </c>
      <c r="C20" s="10" t="s">
        <v>422</v>
      </c>
      <c r="D20" s="42" t="s">
        <v>41</v>
      </c>
      <c r="E20" s="11" t="s">
        <v>42</v>
      </c>
      <c r="F20" s="12">
        <v>712809</v>
      </c>
      <c r="G20" s="12">
        <v>0</v>
      </c>
      <c r="H20" s="12">
        <f t="shared" si="6"/>
        <v>-2441</v>
      </c>
      <c r="I20" s="13">
        <v>710368</v>
      </c>
      <c r="J20" s="12">
        <f t="shared" si="7"/>
        <v>710368</v>
      </c>
      <c r="K20" s="13">
        <v>710306</v>
      </c>
      <c r="L20" s="12"/>
      <c r="M20" s="13">
        <v>88959.61</v>
      </c>
      <c r="N20" s="13">
        <v>592731.56999999995</v>
      </c>
      <c r="O20" s="12">
        <f t="shared" si="4"/>
        <v>117574.43000000005</v>
      </c>
      <c r="P20" s="12">
        <f t="shared" si="8"/>
        <v>62</v>
      </c>
      <c r="Q20" s="12">
        <f t="shared" si="5"/>
        <v>117636.43000000005</v>
      </c>
      <c r="R20" s="13">
        <v>434402.45</v>
      </c>
      <c r="S20" s="12">
        <f t="shared" si="9"/>
        <v>158329.11999999994</v>
      </c>
    </row>
    <row r="21" spans="1:19" s="10" customFormat="1" x14ac:dyDescent="0.2">
      <c r="A21" s="10" t="s">
        <v>419</v>
      </c>
      <c r="B21" s="10" t="s">
        <v>424</v>
      </c>
      <c r="C21" s="10" t="s">
        <v>425</v>
      </c>
      <c r="D21" s="42" t="s">
        <v>43</v>
      </c>
      <c r="E21" s="11" t="s">
        <v>44</v>
      </c>
      <c r="F21" s="12">
        <v>166967</v>
      </c>
      <c r="G21" s="12">
        <v>0</v>
      </c>
      <c r="H21" s="12">
        <f t="shared" si="6"/>
        <v>-547</v>
      </c>
      <c r="I21" s="13">
        <v>166420</v>
      </c>
      <c r="J21" s="12">
        <f t="shared" si="7"/>
        <v>166420</v>
      </c>
      <c r="K21" s="13">
        <v>166420</v>
      </c>
      <c r="L21" s="12"/>
      <c r="M21" s="13">
        <v>20135.62</v>
      </c>
      <c r="N21" s="13">
        <v>133851.32</v>
      </c>
      <c r="O21" s="12">
        <f t="shared" si="4"/>
        <v>32568.679999999993</v>
      </c>
      <c r="P21" s="12">
        <f t="shared" si="8"/>
        <v>0</v>
      </c>
      <c r="Q21" s="12">
        <f t="shared" si="5"/>
        <v>32568.679999999993</v>
      </c>
      <c r="R21" s="13">
        <v>100963.55</v>
      </c>
      <c r="S21" s="12">
        <f t="shared" si="9"/>
        <v>32887.770000000004</v>
      </c>
    </row>
    <row r="22" spans="1:19" s="16" customFormat="1" x14ac:dyDescent="0.2">
      <c r="D22" s="75" t="s">
        <v>45</v>
      </c>
      <c r="E22" s="76" t="s">
        <v>46</v>
      </c>
      <c r="F22" s="77">
        <f>SUM(F23:F27)</f>
        <v>1468592</v>
      </c>
      <c r="G22" s="77">
        <f t="shared" ref="G22:P22" si="10">SUM(G23:G27)</f>
        <v>0</v>
      </c>
      <c r="H22" s="77">
        <f>SUM(H23:H27)</f>
        <v>0</v>
      </c>
      <c r="I22" s="77">
        <f t="shared" si="10"/>
        <v>1468592</v>
      </c>
      <c r="J22" s="77">
        <f t="shared" si="10"/>
        <v>1468592</v>
      </c>
      <c r="K22" s="77">
        <f t="shared" si="10"/>
        <v>1468592</v>
      </c>
      <c r="L22" s="77">
        <f t="shared" si="10"/>
        <v>0</v>
      </c>
      <c r="M22" s="77">
        <f>SUM(M23:M27)</f>
        <v>44122.770000000004</v>
      </c>
      <c r="N22" s="77">
        <f t="shared" si="10"/>
        <v>1312529.07</v>
      </c>
      <c r="O22" s="77">
        <f t="shared" si="10"/>
        <v>156062.92999999996</v>
      </c>
      <c r="P22" s="77">
        <f t="shared" si="10"/>
        <v>0</v>
      </c>
      <c r="Q22" s="77">
        <f t="shared" si="5"/>
        <v>156062.92999999993</v>
      </c>
      <c r="R22" s="77">
        <f>SUM(R23:R27)</f>
        <v>1204830.2200000002</v>
      </c>
      <c r="S22" s="77">
        <f>SUM(S23:S27)</f>
        <v>107698.85000000003</v>
      </c>
    </row>
    <row r="23" spans="1:19" s="10" customFormat="1" hidden="1" x14ac:dyDescent="0.2">
      <c r="A23" s="41" t="s">
        <v>419</v>
      </c>
      <c r="B23" s="41" t="s">
        <v>426</v>
      </c>
      <c r="C23" s="41" t="s">
        <v>420</v>
      </c>
      <c r="D23" s="56" t="s">
        <v>47</v>
      </c>
      <c r="E23" s="57" t="s">
        <v>48</v>
      </c>
      <c r="F23" s="55">
        <v>1000000</v>
      </c>
      <c r="G23" s="55"/>
      <c r="H23" s="55">
        <f>+I23-F23</f>
        <v>35000</v>
      </c>
      <c r="I23" s="67">
        <v>1035000</v>
      </c>
      <c r="J23" s="55">
        <f>+F23+H23</f>
        <v>1035000</v>
      </c>
      <c r="K23" s="67">
        <v>1035000</v>
      </c>
      <c r="L23" s="55"/>
      <c r="M23" s="67">
        <v>4151.3999999999996</v>
      </c>
      <c r="N23" s="67">
        <v>1022974.91</v>
      </c>
      <c r="O23" s="55">
        <f t="shared" si="4"/>
        <v>12025.089999999967</v>
      </c>
      <c r="P23" s="55">
        <f t="shared" si="8"/>
        <v>0</v>
      </c>
      <c r="Q23" s="12">
        <f t="shared" si="5"/>
        <v>12025.089999999967</v>
      </c>
      <c r="R23" s="67">
        <v>975651.88</v>
      </c>
      <c r="S23" s="55">
        <f>+N23-R23</f>
        <v>47323.030000000028</v>
      </c>
    </row>
    <row r="24" spans="1:19" s="10" customFormat="1" hidden="1" x14ac:dyDescent="0.2">
      <c r="A24" s="10" t="s">
        <v>419</v>
      </c>
      <c r="B24" s="10" t="s">
        <v>426</v>
      </c>
      <c r="C24" s="10" t="s">
        <v>422</v>
      </c>
      <c r="D24" s="56" t="s">
        <v>49</v>
      </c>
      <c r="E24" s="57" t="s">
        <v>50</v>
      </c>
      <c r="F24" s="55">
        <v>64800</v>
      </c>
      <c r="G24" s="55"/>
      <c r="H24" s="55">
        <f t="shared" ref="H24:H27" si="11">+I24-F24</f>
        <v>0</v>
      </c>
      <c r="I24" s="67">
        <v>64800</v>
      </c>
      <c r="J24" s="55">
        <f t="shared" ref="J24:J27" si="12">+F24+H24</f>
        <v>64800</v>
      </c>
      <c r="K24" s="67">
        <v>64800</v>
      </c>
      <c r="L24" s="55"/>
      <c r="M24" s="67"/>
      <c r="N24" s="67">
        <v>26310</v>
      </c>
      <c r="O24" s="55">
        <f t="shared" si="4"/>
        <v>38490</v>
      </c>
      <c r="P24" s="55">
        <f t="shared" si="8"/>
        <v>0</v>
      </c>
      <c r="Q24" s="12">
        <f t="shared" si="5"/>
        <v>38490</v>
      </c>
      <c r="R24" s="67">
        <v>26310</v>
      </c>
      <c r="S24" s="55">
        <f>+N24-R24</f>
        <v>0</v>
      </c>
    </row>
    <row r="25" spans="1:19" s="10" customFormat="1" hidden="1" x14ac:dyDescent="0.2">
      <c r="A25" s="10" t="s">
        <v>419</v>
      </c>
      <c r="B25" s="10" t="s">
        <v>426</v>
      </c>
      <c r="C25" s="10" t="s">
        <v>425</v>
      </c>
      <c r="D25" s="56" t="s">
        <v>51</v>
      </c>
      <c r="E25" s="57" t="s">
        <v>52</v>
      </c>
      <c r="F25" s="55">
        <v>19684</v>
      </c>
      <c r="G25" s="55"/>
      <c r="H25" s="55">
        <f t="shared" si="11"/>
        <v>15000</v>
      </c>
      <c r="I25" s="67">
        <v>34684</v>
      </c>
      <c r="J25" s="55">
        <f t="shared" si="12"/>
        <v>34684</v>
      </c>
      <c r="K25" s="67">
        <v>34684</v>
      </c>
      <c r="L25" s="55"/>
      <c r="M25" s="67">
        <v>10091.700000000001</v>
      </c>
      <c r="N25" s="67">
        <v>30691.72</v>
      </c>
      <c r="O25" s="55">
        <f t="shared" si="4"/>
        <v>3992.2799999999988</v>
      </c>
      <c r="P25" s="55">
        <f t="shared" si="8"/>
        <v>0</v>
      </c>
      <c r="Q25" s="12">
        <f t="shared" si="5"/>
        <v>3992.2799999999988</v>
      </c>
      <c r="R25" s="67">
        <v>20600.02</v>
      </c>
      <c r="S25" s="55">
        <f>+N25-R25</f>
        <v>10091.700000000001</v>
      </c>
    </row>
    <row r="26" spans="1:19" s="10" customFormat="1" hidden="1" x14ac:dyDescent="0.2">
      <c r="A26" s="10" t="s">
        <v>419</v>
      </c>
      <c r="B26" s="10" t="s">
        <v>426</v>
      </c>
      <c r="C26" s="10" t="s">
        <v>427</v>
      </c>
      <c r="D26" s="56" t="s">
        <v>53</v>
      </c>
      <c r="E26" s="57" t="s">
        <v>54</v>
      </c>
      <c r="F26" s="55">
        <v>167803</v>
      </c>
      <c r="G26" s="55"/>
      <c r="H26" s="55">
        <f t="shared" si="11"/>
        <v>-50000</v>
      </c>
      <c r="I26" s="67">
        <v>117803</v>
      </c>
      <c r="J26" s="55">
        <f t="shared" si="12"/>
        <v>117803</v>
      </c>
      <c r="K26" s="67">
        <v>117803</v>
      </c>
      <c r="L26" s="55"/>
      <c r="M26" s="67">
        <v>18417.7</v>
      </c>
      <c r="N26" s="67">
        <v>59569.18</v>
      </c>
      <c r="O26" s="55">
        <f t="shared" si="4"/>
        <v>58233.82</v>
      </c>
      <c r="P26" s="55">
        <f t="shared" si="8"/>
        <v>0</v>
      </c>
      <c r="Q26" s="12">
        <f t="shared" si="5"/>
        <v>58233.82</v>
      </c>
      <c r="R26" s="67">
        <v>35757.949999999997</v>
      </c>
      <c r="S26" s="55">
        <f>+N26-R26</f>
        <v>23811.230000000003</v>
      </c>
    </row>
    <row r="27" spans="1:19" s="10" customFormat="1" hidden="1" x14ac:dyDescent="0.2">
      <c r="A27" s="10" t="s">
        <v>419</v>
      </c>
      <c r="B27" s="10" t="s">
        <v>426</v>
      </c>
      <c r="C27" s="10" t="s">
        <v>426</v>
      </c>
      <c r="D27" s="56" t="s">
        <v>55</v>
      </c>
      <c r="E27" s="57" t="s">
        <v>56</v>
      </c>
      <c r="F27" s="55">
        <v>216305</v>
      </c>
      <c r="G27" s="55"/>
      <c r="H27" s="55">
        <f t="shared" si="11"/>
        <v>0</v>
      </c>
      <c r="I27" s="67">
        <v>216305</v>
      </c>
      <c r="J27" s="55">
        <f t="shared" si="12"/>
        <v>216305</v>
      </c>
      <c r="K27" s="67">
        <v>216305</v>
      </c>
      <c r="L27" s="55"/>
      <c r="M27" s="67">
        <v>11461.97</v>
      </c>
      <c r="N27" s="67">
        <v>172983.26</v>
      </c>
      <c r="O27" s="55">
        <f t="shared" si="4"/>
        <v>43321.739999999991</v>
      </c>
      <c r="P27" s="55">
        <f t="shared" si="8"/>
        <v>0</v>
      </c>
      <c r="Q27" s="12">
        <f t="shared" si="5"/>
        <v>43321.739999999991</v>
      </c>
      <c r="R27" s="67">
        <v>146510.37</v>
      </c>
      <c r="S27" s="55">
        <f>+N27-R27</f>
        <v>26472.890000000014</v>
      </c>
    </row>
    <row r="28" spans="1:19" s="43" customFormat="1" ht="18" customHeight="1" x14ac:dyDescent="0.2">
      <c r="A28" s="10"/>
      <c r="B28" s="10"/>
      <c r="C28" s="10"/>
      <c r="D28" s="63"/>
      <c r="E28" s="53" t="s">
        <v>57</v>
      </c>
      <c r="F28" s="54">
        <f t="shared" ref="F28:Q28" si="13">SUM(F29:F66)</f>
        <v>42522893</v>
      </c>
      <c r="G28" s="54">
        <f t="shared" si="13"/>
        <v>0</v>
      </c>
      <c r="H28" s="54">
        <f t="shared" si="13"/>
        <v>-5170763</v>
      </c>
      <c r="I28" s="54">
        <f t="shared" si="13"/>
        <v>37352130</v>
      </c>
      <c r="J28" s="54">
        <f t="shared" si="13"/>
        <v>37352130</v>
      </c>
      <c r="K28" s="54">
        <f t="shared" si="13"/>
        <v>37222130</v>
      </c>
      <c r="L28" s="54">
        <f t="shared" si="13"/>
        <v>6685154.2500000009</v>
      </c>
      <c r="M28" s="54">
        <f>SUM(M29:M66)</f>
        <v>1733217.7899999998</v>
      </c>
      <c r="N28" s="54">
        <f t="shared" si="13"/>
        <v>19764389.450000003</v>
      </c>
      <c r="O28" s="54">
        <f t="shared" si="13"/>
        <v>17457740.549999997</v>
      </c>
      <c r="P28" s="54">
        <f t="shared" si="13"/>
        <v>130000</v>
      </c>
      <c r="Q28" s="54">
        <f t="shared" si="13"/>
        <v>17587740.549999997</v>
      </c>
      <c r="R28" s="54">
        <f>SUM(R29:R66)</f>
        <v>13771523.529999999</v>
      </c>
      <c r="S28" s="54">
        <f>SUM(S29:S66)</f>
        <v>5992865.9200000009</v>
      </c>
    </row>
    <row r="29" spans="1:19" s="10" customFormat="1" x14ac:dyDescent="0.2">
      <c r="A29" s="10" t="s">
        <v>420</v>
      </c>
      <c r="B29" s="10" t="s">
        <v>419</v>
      </c>
      <c r="C29" s="10" t="s">
        <v>420</v>
      </c>
      <c r="D29" s="42" t="s">
        <v>58</v>
      </c>
      <c r="E29" s="11" t="s">
        <v>59</v>
      </c>
      <c r="F29" s="12">
        <v>2965432</v>
      </c>
      <c r="G29" s="12">
        <v>0</v>
      </c>
      <c r="H29" s="12">
        <f>+I29-F29</f>
        <v>-1123718</v>
      </c>
      <c r="I29" s="13">
        <v>1841714</v>
      </c>
      <c r="J29" s="12">
        <f>+F29+H29</f>
        <v>1841714</v>
      </c>
      <c r="K29" s="13">
        <v>1841714</v>
      </c>
      <c r="L29" s="12">
        <f>6619.99+917258.86+37442.26</f>
        <v>961321.11</v>
      </c>
      <c r="M29" s="13">
        <v>26463.43</v>
      </c>
      <c r="N29" s="13">
        <v>128898.52</v>
      </c>
      <c r="O29" s="12">
        <f t="shared" ref="O29:O65" si="14">+K29-N29</f>
        <v>1712815.48</v>
      </c>
      <c r="P29" s="12">
        <f>+J29-K29</f>
        <v>0</v>
      </c>
      <c r="Q29" s="12">
        <f>+J29-N29</f>
        <v>1712815.48</v>
      </c>
      <c r="R29" s="13">
        <v>70881.240000000005</v>
      </c>
      <c r="S29" s="12">
        <f>+N29-R29</f>
        <v>58017.279999999999</v>
      </c>
    </row>
    <row r="30" spans="1:19" s="10" customFormat="1" ht="15" x14ac:dyDescent="0.2">
      <c r="A30" s="43" t="s">
        <v>420</v>
      </c>
      <c r="B30" s="43" t="s">
        <v>419</v>
      </c>
      <c r="C30" s="43" t="s">
        <v>422</v>
      </c>
      <c r="D30" s="42" t="s">
        <v>60</v>
      </c>
      <c r="E30" s="11" t="s">
        <v>61</v>
      </c>
      <c r="F30" s="12">
        <v>293257</v>
      </c>
      <c r="G30" s="12">
        <v>0</v>
      </c>
      <c r="H30" s="12">
        <f t="shared" ref="H30:H75" si="15">+I30-F30</f>
        <v>-206895</v>
      </c>
      <c r="I30" s="13">
        <v>86362</v>
      </c>
      <c r="J30" s="12">
        <f t="shared" ref="J30:J75" si="16">+F30+H30</f>
        <v>86362</v>
      </c>
      <c r="K30" s="13">
        <v>86362</v>
      </c>
      <c r="L30" s="12">
        <v>76365.259999999995</v>
      </c>
      <c r="M30" s="13">
        <v>0</v>
      </c>
      <c r="N30" s="13">
        <v>9989.52</v>
      </c>
      <c r="O30" s="12">
        <f t="shared" si="14"/>
        <v>76372.479999999996</v>
      </c>
      <c r="P30" s="12">
        <f t="shared" ref="P30:P65" si="17">+J30-K30</f>
        <v>0</v>
      </c>
      <c r="Q30" s="12">
        <f t="shared" ref="Q30:Q65" si="18">+J30-N30</f>
        <v>76372.479999999996</v>
      </c>
      <c r="R30" s="13">
        <v>1664.92</v>
      </c>
      <c r="S30" s="12">
        <f t="shared" ref="S30:S93" si="19">+N30-R30</f>
        <v>8324.6</v>
      </c>
    </row>
    <row r="31" spans="1:19" s="10" customFormat="1" x14ac:dyDescent="0.2">
      <c r="A31" s="10" t="s">
        <v>420</v>
      </c>
      <c r="B31" s="10" t="s">
        <v>419</v>
      </c>
      <c r="C31" s="10" t="s">
        <v>423</v>
      </c>
      <c r="D31" s="42" t="s">
        <v>62</v>
      </c>
      <c r="E31" s="11" t="s">
        <v>63</v>
      </c>
      <c r="F31" s="12">
        <v>639394</v>
      </c>
      <c r="G31" s="12">
        <v>0</v>
      </c>
      <c r="H31" s="12">
        <f t="shared" si="15"/>
        <v>-103571</v>
      </c>
      <c r="I31" s="13">
        <v>535823</v>
      </c>
      <c r="J31" s="12">
        <f t="shared" si="16"/>
        <v>535823</v>
      </c>
      <c r="K31" s="13">
        <v>535823</v>
      </c>
      <c r="L31" s="12">
        <v>113906.8</v>
      </c>
      <c r="M31" s="13">
        <v>700</v>
      </c>
      <c r="N31" s="13">
        <v>155253.98000000001</v>
      </c>
      <c r="O31" s="12">
        <f t="shared" si="14"/>
        <v>380569.02</v>
      </c>
      <c r="P31" s="12">
        <f t="shared" si="17"/>
        <v>0</v>
      </c>
      <c r="Q31" s="12">
        <f t="shared" si="18"/>
        <v>380569.02</v>
      </c>
      <c r="R31" s="13">
        <v>2219</v>
      </c>
      <c r="S31" s="12">
        <f t="shared" si="19"/>
        <v>153034.98000000001</v>
      </c>
    </row>
    <row r="32" spans="1:19" s="10" customFormat="1" x14ac:dyDescent="0.2">
      <c r="A32" s="10" t="s">
        <v>420</v>
      </c>
      <c r="B32" s="10" t="s">
        <v>419</v>
      </c>
      <c r="C32" s="10" t="s">
        <v>427</v>
      </c>
      <c r="D32" s="42" t="s">
        <v>64</v>
      </c>
      <c r="E32" s="11" t="s">
        <v>65</v>
      </c>
      <c r="F32" s="12">
        <v>585369</v>
      </c>
      <c r="G32" s="12">
        <v>0</v>
      </c>
      <c r="H32" s="12">
        <f t="shared" si="15"/>
        <v>-39025</v>
      </c>
      <c r="I32" s="13">
        <v>546344</v>
      </c>
      <c r="J32" s="12">
        <f t="shared" si="16"/>
        <v>546344</v>
      </c>
      <c r="K32" s="13">
        <v>546344</v>
      </c>
      <c r="L32" s="12">
        <v>117063.56</v>
      </c>
      <c r="M32" s="13">
        <v>78049</v>
      </c>
      <c r="N32" s="13">
        <v>351220.5</v>
      </c>
      <c r="O32" s="12">
        <f t="shared" si="14"/>
        <v>195123.5</v>
      </c>
      <c r="P32" s="12">
        <f t="shared" si="17"/>
        <v>0</v>
      </c>
      <c r="Q32" s="12">
        <f t="shared" si="18"/>
        <v>195123.5</v>
      </c>
      <c r="R32" s="13">
        <v>234147</v>
      </c>
      <c r="S32" s="12">
        <f t="shared" si="19"/>
        <v>117073.5</v>
      </c>
    </row>
    <row r="33" spans="1:19" s="10" customFormat="1" x14ac:dyDescent="0.2">
      <c r="A33" s="10" t="s">
        <v>420</v>
      </c>
      <c r="B33" s="10" t="s">
        <v>419</v>
      </c>
      <c r="C33" s="10" t="s">
        <v>426</v>
      </c>
      <c r="D33" s="42" t="s">
        <v>66</v>
      </c>
      <c r="E33" s="11" t="s">
        <v>67</v>
      </c>
      <c r="F33" s="12">
        <v>62609</v>
      </c>
      <c r="G33" s="12">
        <v>0</v>
      </c>
      <c r="H33" s="12">
        <f t="shared" si="15"/>
        <v>10061</v>
      </c>
      <c r="I33" s="13">
        <v>72670</v>
      </c>
      <c r="J33" s="12">
        <f t="shared" si="16"/>
        <v>72670</v>
      </c>
      <c r="K33" s="13">
        <v>72670</v>
      </c>
      <c r="L33" s="12"/>
      <c r="M33" s="13">
        <v>577.79999999999995</v>
      </c>
      <c r="N33" s="13">
        <v>61214.6</v>
      </c>
      <c r="O33" s="12">
        <f t="shared" si="14"/>
        <v>11455.400000000001</v>
      </c>
      <c r="P33" s="12">
        <f t="shared" si="17"/>
        <v>0</v>
      </c>
      <c r="Q33" s="12">
        <f t="shared" si="18"/>
        <v>11455.400000000001</v>
      </c>
      <c r="R33" s="13">
        <v>3338.3</v>
      </c>
      <c r="S33" s="12">
        <f t="shared" si="19"/>
        <v>57876.299999999996</v>
      </c>
    </row>
    <row r="34" spans="1:19" s="10" customFormat="1" x14ac:dyDescent="0.2">
      <c r="A34" s="10" t="s">
        <v>420</v>
      </c>
      <c r="B34" s="10" t="s">
        <v>420</v>
      </c>
      <c r="C34" s="10" t="s">
        <v>420</v>
      </c>
      <c r="D34" s="42" t="s">
        <v>68</v>
      </c>
      <c r="E34" s="11" t="s">
        <v>69</v>
      </c>
      <c r="F34" s="12">
        <v>600000</v>
      </c>
      <c r="G34" s="12">
        <v>0</v>
      </c>
      <c r="H34" s="12">
        <f t="shared" si="15"/>
        <v>0</v>
      </c>
      <c r="I34" s="13">
        <v>600000</v>
      </c>
      <c r="J34" s="12">
        <f t="shared" si="16"/>
        <v>600000</v>
      </c>
      <c r="K34" s="13">
        <v>600000</v>
      </c>
      <c r="L34" s="12"/>
      <c r="M34" s="13">
        <v>117161.3</v>
      </c>
      <c r="N34" s="13">
        <v>354310.8</v>
      </c>
      <c r="O34" s="12">
        <f t="shared" si="14"/>
        <v>245689.2</v>
      </c>
      <c r="P34" s="12">
        <f t="shared" si="17"/>
        <v>0</v>
      </c>
      <c r="Q34" s="12">
        <f t="shared" si="18"/>
        <v>245689.2</v>
      </c>
      <c r="R34" s="13">
        <v>277637.01</v>
      </c>
      <c r="S34" s="12">
        <f t="shared" si="19"/>
        <v>76673.789999999979</v>
      </c>
    </row>
    <row r="35" spans="1:19" s="10" customFormat="1" x14ac:dyDescent="0.2">
      <c r="A35" s="10" t="s">
        <v>420</v>
      </c>
      <c r="B35" s="10" t="s">
        <v>420</v>
      </c>
      <c r="C35" s="10" t="s">
        <v>421</v>
      </c>
      <c r="D35" s="42" t="s">
        <v>70</v>
      </c>
      <c r="E35" s="11" t="s">
        <v>71</v>
      </c>
      <c r="F35" s="12">
        <v>124000</v>
      </c>
      <c r="G35" s="12">
        <v>0</v>
      </c>
      <c r="H35" s="12">
        <f t="shared" si="15"/>
        <v>-1175</v>
      </c>
      <c r="I35" s="13">
        <v>122825</v>
      </c>
      <c r="J35" s="12">
        <f t="shared" si="16"/>
        <v>122825</v>
      </c>
      <c r="K35" s="13">
        <v>122825</v>
      </c>
      <c r="L35" s="12"/>
      <c r="M35" s="13">
        <v>29689.119999999999</v>
      </c>
      <c r="N35" s="13">
        <v>88404.12</v>
      </c>
      <c r="O35" s="12">
        <f t="shared" si="14"/>
        <v>34420.880000000005</v>
      </c>
      <c r="P35" s="12">
        <f t="shared" si="17"/>
        <v>0</v>
      </c>
      <c r="Q35" s="12">
        <f t="shared" si="18"/>
        <v>34420.880000000005</v>
      </c>
      <c r="R35" s="13">
        <v>59505.39</v>
      </c>
      <c r="S35" s="12">
        <f t="shared" si="19"/>
        <v>28898.729999999996</v>
      </c>
    </row>
    <row r="36" spans="1:19" s="10" customFormat="1" x14ac:dyDescent="0.2">
      <c r="A36" s="10" t="s">
        <v>420</v>
      </c>
      <c r="B36" s="10" t="s">
        <v>420</v>
      </c>
      <c r="C36" s="10" t="s">
        <v>422</v>
      </c>
      <c r="D36" s="42" t="s">
        <v>72</v>
      </c>
      <c r="E36" s="11" t="s">
        <v>73</v>
      </c>
      <c r="F36" s="12">
        <v>300</v>
      </c>
      <c r="G36" s="12">
        <v>0</v>
      </c>
      <c r="H36" s="12">
        <f t="shared" si="15"/>
        <v>0</v>
      </c>
      <c r="I36" s="13">
        <v>300</v>
      </c>
      <c r="J36" s="12">
        <f t="shared" si="16"/>
        <v>300</v>
      </c>
      <c r="K36" s="13">
        <v>300</v>
      </c>
      <c r="L36" s="12"/>
      <c r="M36" s="13">
        <v>1</v>
      </c>
      <c r="N36" s="13">
        <v>9.5</v>
      </c>
      <c r="O36" s="12">
        <f t="shared" si="14"/>
        <v>290.5</v>
      </c>
      <c r="P36" s="12">
        <f t="shared" si="17"/>
        <v>0</v>
      </c>
      <c r="Q36" s="12">
        <f t="shared" si="18"/>
        <v>290.5</v>
      </c>
      <c r="R36" s="13">
        <v>9.5</v>
      </c>
      <c r="S36" s="12">
        <f t="shared" si="19"/>
        <v>0</v>
      </c>
    </row>
    <row r="37" spans="1:19" s="10" customFormat="1" x14ac:dyDescent="0.2">
      <c r="A37" s="10" t="s">
        <v>420</v>
      </c>
      <c r="B37" s="10" t="s">
        <v>420</v>
      </c>
      <c r="C37" s="10" t="s">
        <v>425</v>
      </c>
      <c r="D37" s="42" t="s">
        <v>74</v>
      </c>
      <c r="E37" s="11" t="s">
        <v>75</v>
      </c>
      <c r="F37" s="12">
        <v>1300000</v>
      </c>
      <c r="G37" s="12">
        <v>0</v>
      </c>
      <c r="H37" s="12">
        <f t="shared" si="15"/>
        <v>0</v>
      </c>
      <c r="I37" s="13">
        <v>1300000</v>
      </c>
      <c r="J37" s="12">
        <f t="shared" si="16"/>
        <v>1300000</v>
      </c>
      <c r="K37" s="13">
        <v>1170000</v>
      </c>
      <c r="L37" s="12"/>
      <c r="M37" s="13">
        <v>248882.46</v>
      </c>
      <c r="N37" s="13">
        <v>1038418.85</v>
      </c>
      <c r="O37" s="12">
        <f t="shared" si="14"/>
        <v>131581.15000000002</v>
      </c>
      <c r="P37" s="12">
        <f t="shared" si="17"/>
        <v>130000</v>
      </c>
      <c r="Q37" s="12">
        <f t="shared" si="18"/>
        <v>261581.15000000002</v>
      </c>
      <c r="R37" s="13">
        <v>894378.85</v>
      </c>
      <c r="S37" s="12">
        <f t="shared" si="19"/>
        <v>144040</v>
      </c>
    </row>
    <row r="38" spans="1:19" s="10" customFormat="1" x14ac:dyDescent="0.2">
      <c r="A38" s="10" t="s">
        <v>420</v>
      </c>
      <c r="B38" s="10" t="s">
        <v>420</v>
      </c>
      <c r="C38" s="10" t="s">
        <v>423</v>
      </c>
      <c r="D38" s="42" t="s">
        <v>76</v>
      </c>
      <c r="E38" s="11" t="s">
        <v>77</v>
      </c>
      <c r="F38" s="12">
        <v>200000</v>
      </c>
      <c r="G38" s="12">
        <v>0</v>
      </c>
      <c r="H38" s="12">
        <f t="shared" si="15"/>
        <v>-95310</v>
      </c>
      <c r="I38" s="13">
        <v>104690</v>
      </c>
      <c r="J38" s="12">
        <f t="shared" si="16"/>
        <v>104690</v>
      </c>
      <c r="K38" s="13">
        <v>104690</v>
      </c>
      <c r="L38" s="12"/>
      <c r="M38" s="13">
        <v>42503.47</v>
      </c>
      <c r="N38" s="13">
        <v>86503.16</v>
      </c>
      <c r="O38" s="12">
        <f t="shared" si="14"/>
        <v>18186.839999999997</v>
      </c>
      <c r="P38" s="12">
        <f t="shared" si="17"/>
        <v>0</v>
      </c>
      <c r="Q38" s="12">
        <f t="shared" si="18"/>
        <v>18186.839999999997</v>
      </c>
      <c r="R38" s="13">
        <v>65640.38</v>
      </c>
      <c r="S38" s="12">
        <f t="shared" si="19"/>
        <v>20862.78</v>
      </c>
    </row>
    <row r="39" spans="1:19" s="10" customFormat="1" x14ac:dyDescent="0.2">
      <c r="A39" s="10" t="s">
        <v>420</v>
      </c>
      <c r="B39" s="10" t="s">
        <v>420</v>
      </c>
      <c r="C39" s="10" t="s">
        <v>427</v>
      </c>
      <c r="D39" s="42" t="s">
        <v>78</v>
      </c>
      <c r="E39" s="11" t="s">
        <v>79</v>
      </c>
      <c r="F39" s="12">
        <v>340220</v>
      </c>
      <c r="G39" s="12">
        <v>0</v>
      </c>
      <c r="H39" s="12">
        <f t="shared" si="15"/>
        <v>-55000</v>
      </c>
      <c r="I39" s="13">
        <v>285220</v>
      </c>
      <c r="J39" s="12">
        <f t="shared" si="16"/>
        <v>285220</v>
      </c>
      <c r="K39" s="13">
        <v>285220</v>
      </c>
      <c r="L39" s="12"/>
      <c r="M39" s="13">
        <v>0</v>
      </c>
      <c r="N39" s="13">
        <v>217057.44</v>
      </c>
      <c r="O39" s="12">
        <f t="shared" si="14"/>
        <v>68162.559999999998</v>
      </c>
      <c r="P39" s="12">
        <f t="shared" si="17"/>
        <v>0</v>
      </c>
      <c r="Q39" s="12">
        <f t="shared" si="18"/>
        <v>68162.559999999998</v>
      </c>
      <c r="R39" s="13">
        <v>2555.2800000000002</v>
      </c>
      <c r="S39" s="12">
        <f t="shared" si="19"/>
        <v>214502.16</v>
      </c>
    </row>
    <row r="40" spans="1:19" s="10" customFormat="1" x14ac:dyDescent="0.2">
      <c r="A40" s="10" t="s">
        <v>420</v>
      </c>
      <c r="B40" s="10" t="s">
        <v>420</v>
      </c>
      <c r="C40" s="10" t="s">
        <v>424</v>
      </c>
      <c r="D40" s="42" t="s">
        <v>80</v>
      </c>
      <c r="E40" s="11" t="s">
        <v>81</v>
      </c>
      <c r="F40" s="12">
        <v>70000</v>
      </c>
      <c r="G40" s="12">
        <v>0</v>
      </c>
      <c r="H40" s="12">
        <f t="shared" si="15"/>
        <v>0</v>
      </c>
      <c r="I40" s="13">
        <v>70000</v>
      </c>
      <c r="J40" s="12">
        <f t="shared" si="16"/>
        <v>70000</v>
      </c>
      <c r="K40" s="13">
        <v>70000</v>
      </c>
      <c r="L40" s="12"/>
      <c r="M40" s="13"/>
      <c r="N40" s="13">
        <v>68758.2</v>
      </c>
      <c r="O40" s="12">
        <f t="shared" si="14"/>
        <v>1241.8000000000029</v>
      </c>
      <c r="P40" s="12">
        <f t="shared" si="17"/>
        <v>0</v>
      </c>
      <c r="Q40" s="12">
        <f t="shared" si="18"/>
        <v>1241.8000000000029</v>
      </c>
      <c r="R40" s="13">
        <v>0</v>
      </c>
      <c r="S40" s="12">
        <f t="shared" si="19"/>
        <v>68758.2</v>
      </c>
    </row>
    <row r="41" spans="1:19" s="10" customFormat="1" x14ac:dyDescent="0.2">
      <c r="A41" s="10" t="s">
        <v>420</v>
      </c>
      <c r="B41" s="10" t="s">
        <v>421</v>
      </c>
      <c r="C41" s="10" t="s">
        <v>419</v>
      </c>
      <c r="D41" s="42" t="s">
        <v>82</v>
      </c>
      <c r="E41" s="11" t="s">
        <v>83</v>
      </c>
      <c r="F41" s="12">
        <v>80968</v>
      </c>
      <c r="G41" s="12">
        <v>0</v>
      </c>
      <c r="H41" s="12">
        <f t="shared" si="15"/>
        <v>-44421</v>
      </c>
      <c r="I41" s="13">
        <v>36547</v>
      </c>
      <c r="J41" s="12">
        <f t="shared" si="16"/>
        <v>36547</v>
      </c>
      <c r="K41" s="13">
        <v>36547</v>
      </c>
      <c r="L41" s="12"/>
      <c r="M41" s="13">
        <v>241.33</v>
      </c>
      <c r="N41" s="13">
        <v>12311.51</v>
      </c>
      <c r="O41" s="12">
        <f t="shared" si="14"/>
        <v>24235.489999999998</v>
      </c>
      <c r="P41" s="12">
        <f t="shared" si="17"/>
        <v>0</v>
      </c>
      <c r="Q41" s="12">
        <f t="shared" si="18"/>
        <v>24235.489999999998</v>
      </c>
      <c r="R41" s="13">
        <v>2454.42</v>
      </c>
      <c r="S41" s="12">
        <f t="shared" si="19"/>
        <v>9857.09</v>
      </c>
    </row>
    <row r="42" spans="1:19" s="10" customFormat="1" x14ac:dyDescent="0.2">
      <c r="A42" s="10" t="s">
        <v>420</v>
      </c>
      <c r="B42" s="10" t="s">
        <v>422</v>
      </c>
      <c r="C42" s="10" t="s">
        <v>420</v>
      </c>
      <c r="D42" s="42" t="s">
        <v>84</v>
      </c>
      <c r="E42" s="11" t="s">
        <v>85</v>
      </c>
      <c r="F42" s="12">
        <v>131780</v>
      </c>
      <c r="G42" s="12">
        <v>0</v>
      </c>
      <c r="H42" s="12">
        <f t="shared" si="15"/>
        <v>-98576</v>
      </c>
      <c r="I42" s="13">
        <v>33204</v>
      </c>
      <c r="J42" s="12">
        <f t="shared" si="16"/>
        <v>33204</v>
      </c>
      <c r="K42" s="13">
        <v>33204</v>
      </c>
      <c r="L42" s="12"/>
      <c r="M42" s="13"/>
      <c r="N42" s="13">
        <v>5187.37</v>
      </c>
      <c r="O42" s="12">
        <f t="shared" si="14"/>
        <v>28016.63</v>
      </c>
      <c r="P42" s="12">
        <f t="shared" si="17"/>
        <v>0</v>
      </c>
      <c r="Q42" s="12">
        <f t="shared" si="18"/>
        <v>28016.63</v>
      </c>
      <c r="R42" s="13">
        <v>5187.37</v>
      </c>
      <c r="S42" s="12">
        <f t="shared" si="19"/>
        <v>0</v>
      </c>
    </row>
    <row r="43" spans="1:19" s="10" customFormat="1" x14ac:dyDescent="0.2">
      <c r="A43" s="10" t="s">
        <v>420</v>
      </c>
      <c r="B43" s="10" t="s">
        <v>422</v>
      </c>
      <c r="C43" s="10" t="s">
        <v>421</v>
      </c>
      <c r="D43" s="42" t="s">
        <v>86</v>
      </c>
      <c r="E43" s="11" t="s">
        <v>87</v>
      </c>
      <c r="F43" s="12">
        <v>732265</v>
      </c>
      <c r="G43" s="12">
        <v>0</v>
      </c>
      <c r="H43" s="12">
        <f t="shared" si="15"/>
        <v>1189449</v>
      </c>
      <c r="I43" s="13">
        <v>1921714</v>
      </c>
      <c r="J43" s="12">
        <f t="shared" si="16"/>
        <v>1921714</v>
      </c>
      <c r="K43" s="13">
        <v>1921714</v>
      </c>
      <c r="L43" s="12">
        <f>31961.17</f>
        <v>31961.17</v>
      </c>
      <c r="M43" s="13">
        <v>81587.429999999993</v>
      </c>
      <c r="N43" s="13">
        <v>792644.91</v>
      </c>
      <c r="O43" s="12">
        <f t="shared" si="14"/>
        <v>1129069.0899999999</v>
      </c>
      <c r="P43" s="12">
        <f t="shared" si="17"/>
        <v>0</v>
      </c>
      <c r="Q43" s="12">
        <f t="shared" si="18"/>
        <v>1129069.0899999999</v>
      </c>
      <c r="R43" s="13">
        <v>227742.67</v>
      </c>
      <c r="S43" s="12">
        <f t="shared" si="19"/>
        <v>564902.24</v>
      </c>
    </row>
    <row r="44" spans="1:19" s="10" customFormat="1" x14ac:dyDescent="0.2">
      <c r="A44" s="10" t="s">
        <v>420</v>
      </c>
      <c r="B44" s="10" t="s">
        <v>425</v>
      </c>
      <c r="C44" s="10" t="s">
        <v>420</v>
      </c>
      <c r="D44" s="42" t="s">
        <v>88</v>
      </c>
      <c r="E44" s="11" t="s">
        <v>89</v>
      </c>
      <c r="F44" s="12">
        <v>6220</v>
      </c>
      <c r="G44" s="12">
        <v>0</v>
      </c>
      <c r="H44" s="12">
        <f t="shared" si="15"/>
        <v>522</v>
      </c>
      <c r="I44" s="13">
        <v>6742</v>
      </c>
      <c r="J44" s="12">
        <f t="shared" si="16"/>
        <v>6742</v>
      </c>
      <c r="K44" s="13">
        <v>6742</v>
      </c>
      <c r="L44" s="12"/>
      <c r="M44" s="13">
        <v>0</v>
      </c>
      <c r="N44" s="13">
        <v>3104</v>
      </c>
      <c r="O44" s="12">
        <f t="shared" si="14"/>
        <v>3638</v>
      </c>
      <c r="P44" s="12">
        <f t="shared" si="17"/>
        <v>0</v>
      </c>
      <c r="Q44" s="12">
        <f t="shared" si="18"/>
        <v>3638</v>
      </c>
      <c r="R44" s="13">
        <v>3104</v>
      </c>
      <c r="S44" s="12">
        <f t="shared" si="19"/>
        <v>0</v>
      </c>
    </row>
    <row r="45" spans="1:19" s="10" customFormat="1" x14ac:dyDescent="0.2">
      <c r="A45" s="10" t="s">
        <v>420</v>
      </c>
      <c r="B45" s="10" t="s">
        <v>425</v>
      </c>
      <c r="C45" s="10" t="s">
        <v>421</v>
      </c>
      <c r="D45" s="42" t="s">
        <v>90</v>
      </c>
      <c r="E45" s="11" t="s">
        <v>91</v>
      </c>
      <c r="F45" s="12">
        <v>40000</v>
      </c>
      <c r="G45" s="12">
        <v>0</v>
      </c>
      <c r="H45" s="12">
        <f t="shared" si="15"/>
        <v>19898</v>
      </c>
      <c r="I45" s="13">
        <v>59898</v>
      </c>
      <c r="J45" s="12">
        <f t="shared" si="16"/>
        <v>59898</v>
      </c>
      <c r="K45" s="13">
        <v>59898</v>
      </c>
      <c r="L45" s="12"/>
      <c r="M45" s="13">
        <v>13650</v>
      </c>
      <c r="N45" s="13">
        <v>55900</v>
      </c>
      <c r="O45" s="12">
        <f t="shared" si="14"/>
        <v>3998</v>
      </c>
      <c r="P45" s="12">
        <f t="shared" si="17"/>
        <v>0</v>
      </c>
      <c r="Q45" s="12">
        <f t="shared" si="18"/>
        <v>3998</v>
      </c>
      <c r="R45" s="13">
        <v>55900</v>
      </c>
      <c r="S45" s="12">
        <f t="shared" si="19"/>
        <v>0</v>
      </c>
    </row>
    <row r="46" spans="1:19" s="10" customFormat="1" x14ac:dyDescent="0.2">
      <c r="A46" s="10" t="s">
        <v>420</v>
      </c>
      <c r="B46" s="10" t="s">
        <v>425</v>
      </c>
      <c r="C46" s="10" t="s">
        <v>422</v>
      </c>
      <c r="D46" s="42" t="s">
        <v>92</v>
      </c>
      <c r="E46" s="11" t="s">
        <v>93</v>
      </c>
      <c r="F46" s="12">
        <v>2500</v>
      </c>
      <c r="G46" s="12">
        <v>0</v>
      </c>
      <c r="H46" s="12">
        <f t="shared" si="15"/>
        <v>-2500</v>
      </c>
      <c r="I46" s="13">
        <v>0</v>
      </c>
      <c r="J46" s="12">
        <f t="shared" si="16"/>
        <v>0</v>
      </c>
      <c r="K46" s="13">
        <v>0</v>
      </c>
      <c r="L46" s="12"/>
      <c r="M46" s="13"/>
      <c r="N46" s="13">
        <v>0</v>
      </c>
      <c r="O46" s="12">
        <f t="shared" si="14"/>
        <v>0</v>
      </c>
      <c r="P46" s="12">
        <f t="shared" si="17"/>
        <v>0</v>
      </c>
      <c r="Q46" s="12">
        <f t="shared" si="18"/>
        <v>0</v>
      </c>
      <c r="R46" s="13">
        <v>0</v>
      </c>
      <c r="S46" s="12">
        <f t="shared" si="19"/>
        <v>0</v>
      </c>
    </row>
    <row r="47" spans="1:19" s="10" customFormat="1" x14ac:dyDescent="0.2">
      <c r="A47" s="10" t="s">
        <v>420</v>
      </c>
      <c r="B47" s="10" t="s">
        <v>423</v>
      </c>
      <c r="C47" s="10" t="s">
        <v>420</v>
      </c>
      <c r="D47" s="42" t="s">
        <v>94</v>
      </c>
      <c r="E47" s="11" t="s">
        <v>95</v>
      </c>
      <c r="F47" s="12">
        <v>49249</v>
      </c>
      <c r="G47" s="12">
        <v>0</v>
      </c>
      <c r="H47" s="12">
        <f t="shared" si="15"/>
        <v>20066</v>
      </c>
      <c r="I47" s="13">
        <v>69315</v>
      </c>
      <c r="J47" s="12">
        <f t="shared" si="16"/>
        <v>69315</v>
      </c>
      <c r="K47" s="13">
        <v>69315</v>
      </c>
      <c r="L47" s="12"/>
      <c r="M47" s="13">
        <v>6472.55</v>
      </c>
      <c r="N47" s="13">
        <v>41943.85</v>
      </c>
      <c r="O47" s="12">
        <f t="shared" si="14"/>
        <v>27371.15</v>
      </c>
      <c r="P47" s="12">
        <f t="shared" si="17"/>
        <v>0</v>
      </c>
      <c r="Q47" s="12">
        <f t="shared" si="18"/>
        <v>27371.15</v>
      </c>
      <c r="R47" s="13">
        <v>31944.79</v>
      </c>
      <c r="S47" s="12">
        <f t="shared" si="19"/>
        <v>9999.0599999999977</v>
      </c>
    </row>
    <row r="48" spans="1:19" s="10" customFormat="1" x14ac:dyDescent="0.2">
      <c r="A48" s="10" t="s">
        <v>420</v>
      </c>
      <c r="B48" s="10" t="s">
        <v>423</v>
      </c>
      <c r="C48" s="10" t="s">
        <v>421</v>
      </c>
      <c r="D48" s="42" t="s">
        <v>96</v>
      </c>
      <c r="E48" s="11" t="s">
        <v>97</v>
      </c>
      <c r="F48" s="12">
        <v>35000</v>
      </c>
      <c r="G48" s="12">
        <v>0</v>
      </c>
      <c r="H48" s="12">
        <f t="shared" si="15"/>
        <v>-1977</v>
      </c>
      <c r="I48" s="13">
        <v>33023</v>
      </c>
      <c r="J48" s="12">
        <f t="shared" si="16"/>
        <v>33023</v>
      </c>
      <c r="K48" s="13">
        <v>33023</v>
      </c>
      <c r="L48" s="12"/>
      <c r="M48" s="13">
        <v>7400</v>
      </c>
      <c r="N48" s="13">
        <v>22330.2</v>
      </c>
      <c r="O48" s="12">
        <f t="shared" si="14"/>
        <v>10692.8</v>
      </c>
      <c r="P48" s="12">
        <f t="shared" si="17"/>
        <v>0</v>
      </c>
      <c r="Q48" s="12">
        <f t="shared" si="18"/>
        <v>10692.8</v>
      </c>
      <c r="R48" s="13">
        <v>0</v>
      </c>
      <c r="S48" s="12">
        <f t="shared" si="19"/>
        <v>22330.2</v>
      </c>
    </row>
    <row r="49" spans="1:19" s="10" customFormat="1" x14ac:dyDescent="0.2">
      <c r="A49" s="10" t="s">
        <v>420</v>
      </c>
      <c r="B49" s="10" t="s">
        <v>423</v>
      </c>
      <c r="C49" s="10" t="s">
        <v>422</v>
      </c>
      <c r="D49" s="42" t="s">
        <v>98</v>
      </c>
      <c r="E49" s="11" t="s">
        <v>99</v>
      </c>
      <c r="F49" s="12">
        <v>3100</v>
      </c>
      <c r="G49" s="12">
        <v>0</v>
      </c>
      <c r="H49" s="12">
        <f t="shared" si="15"/>
        <v>-2100</v>
      </c>
      <c r="I49" s="13">
        <v>1000</v>
      </c>
      <c r="J49" s="12">
        <f t="shared" si="16"/>
        <v>1000</v>
      </c>
      <c r="K49" s="13">
        <v>1000</v>
      </c>
      <c r="L49" s="12"/>
      <c r="M49" s="13"/>
      <c r="N49" s="13">
        <v>0</v>
      </c>
      <c r="O49" s="12">
        <f t="shared" si="14"/>
        <v>1000</v>
      </c>
      <c r="P49" s="12">
        <f t="shared" si="17"/>
        <v>0</v>
      </c>
      <c r="Q49" s="12">
        <f t="shared" si="18"/>
        <v>1000</v>
      </c>
      <c r="R49" s="13">
        <v>0</v>
      </c>
      <c r="S49" s="12">
        <f t="shared" si="19"/>
        <v>0</v>
      </c>
    </row>
    <row r="50" spans="1:19" s="10" customFormat="1" x14ac:dyDescent="0.2">
      <c r="A50" s="10" t="s">
        <v>420</v>
      </c>
      <c r="B50" s="10" t="s">
        <v>423</v>
      </c>
      <c r="C50" s="10" t="s">
        <v>425</v>
      </c>
      <c r="D50" s="42" t="s">
        <v>100</v>
      </c>
      <c r="E50" s="11" t="s">
        <v>101</v>
      </c>
      <c r="F50" s="12">
        <v>0</v>
      </c>
      <c r="G50" s="12">
        <v>0</v>
      </c>
      <c r="H50" s="12">
        <f t="shared" si="15"/>
        <v>651</v>
      </c>
      <c r="I50" s="13">
        <v>651</v>
      </c>
      <c r="J50" s="12">
        <f t="shared" si="16"/>
        <v>651</v>
      </c>
      <c r="K50" s="13">
        <v>651</v>
      </c>
      <c r="L50" s="12"/>
      <c r="M50" s="13">
        <v>62.5</v>
      </c>
      <c r="N50" s="13">
        <v>444.73</v>
      </c>
      <c r="O50" s="12">
        <f t="shared" si="14"/>
        <v>206.26999999999998</v>
      </c>
      <c r="P50" s="12">
        <f t="shared" si="17"/>
        <v>0</v>
      </c>
      <c r="Q50" s="12">
        <f t="shared" si="18"/>
        <v>206.26999999999998</v>
      </c>
      <c r="R50" s="13">
        <v>26.75</v>
      </c>
      <c r="S50" s="12">
        <f t="shared" si="19"/>
        <v>417.98</v>
      </c>
    </row>
    <row r="51" spans="1:19" s="10" customFormat="1" x14ac:dyDescent="0.2">
      <c r="A51" s="10" t="s">
        <v>420</v>
      </c>
      <c r="B51" s="10" t="s">
        <v>427</v>
      </c>
      <c r="C51" s="10" t="s">
        <v>420</v>
      </c>
      <c r="D51" s="42" t="s">
        <v>102</v>
      </c>
      <c r="E51" s="11" t="s">
        <v>103</v>
      </c>
      <c r="F51" s="12">
        <v>20500</v>
      </c>
      <c r="G51" s="12">
        <v>0</v>
      </c>
      <c r="H51" s="12">
        <f t="shared" si="15"/>
        <v>4495</v>
      </c>
      <c r="I51" s="13">
        <v>24995</v>
      </c>
      <c r="J51" s="12">
        <f t="shared" si="16"/>
        <v>24995</v>
      </c>
      <c r="K51" s="13">
        <v>24995</v>
      </c>
      <c r="L51" s="12"/>
      <c r="M51" s="13"/>
      <c r="N51" s="13">
        <v>24994.77</v>
      </c>
      <c r="O51" s="12">
        <f t="shared" si="14"/>
        <v>0.22999999999956344</v>
      </c>
      <c r="P51" s="12">
        <f t="shared" si="17"/>
        <v>0</v>
      </c>
      <c r="Q51" s="12">
        <f t="shared" si="18"/>
        <v>0.22999999999956344</v>
      </c>
      <c r="R51" s="13">
        <v>0</v>
      </c>
      <c r="S51" s="12">
        <f t="shared" si="19"/>
        <v>24994.77</v>
      </c>
    </row>
    <row r="52" spans="1:19" s="10" customFormat="1" x14ac:dyDescent="0.2">
      <c r="A52" s="10" t="s">
        <v>420</v>
      </c>
      <c r="B52" s="10" t="s">
        <v>427</v>
      </c>
      <c r="C52" s="10" t="s">
        <v>421</v>
      </c>
      <c r="D52" s="42" t="s">
        <v>104</v>
      </c>
      <c r="E52" s="11" t="s">
        <v>105</v>
      </c>
      <c r="F52" s="12">
        <v>5100</v>
      </c>
      <c r="G52" s="12">
        <v>0</v>
      </c>
      <c r="H52" s="12">
        <f t="shared" si="15"/>
        <v>-1392</v>
      </c>
      <c r="I52" s="13">
        <v>3708</v>
      </c>
      <c r="J52" s="12">
        <f t="shared" si="16"/>
        <v>3708</v>
      </c>
      <c r="K52" s="13">
        <v>3708</v>
      </c>
      <c r="L52" s="12"/>
      <c r="M52" s="13">
        <v>80</v>
      </c>
      <c r="N52" s="13">
        <v>646.25</v>
      </c>
      <c r="O52" s="12">
        <f t="shared" si="14"/>
        <v>3061.75</v>
      </c>
      <c r="P52" s="12">
        <f t="shared" si="17"/>
        <v>0</v>
      </c>
      <c r="Q52" s="12">
        <f t="shared" si="18"/>
        <v>3061.75</v>
      </c>
      <c r="R52" s="13">
        <v>646.25</v>
      </c>
      <c r="S52" s="12">
        <f t="shared" si="19"/>
        <v>0</v>
      </c>
    </row>
    <row r="53" spans="1:19" s="10" customFormat="1" x14ac:dyDescent="0.2">
      <c r="A53" s="10" t="s">
        <v>420</v>
      </c>
      <c r="B53" s="10" t="s">
        <v>427</v>
      </c>
      <c r="C53" s="10" t="s">
        <v>422</v>
      </c>
      <c r="D53" s="42" t="s">
        <v>106</v>
      </c>
      <c r="E53" s="11" t="s">
        <v>107</v>
      </c>
      <c r="F53" s="12">
        <v>703</v>
      </c>
      <c r="G53" s="12">
        <v>0</v>
      </c>
      <c r="H53" s="12">
        <f t="shared" si="15"/>
        <v>2913</v>
      </c>
      <c r="I53" s="13">
        <v>3616</v>
      </c>
      <c r="J53" s="12">
        <f t="shared" si="16"/>
        <v>3616</v>
      </c>
      <c r="K53" s="13">
        <v>3616</v>
      </c>
      <c r="L53" s="12"/>
      <c r="M53" s="13"/>
      <c r="N53" s="13">
        <v>10</v>
      </c>
      <c r="O53" s="12">
        <f t="shared" si="14"/>
        <v>3606</v>
      </c>
      <c r="P53" s="12">
        <f t="shared" si="17"/>
        <v>0</v>
      </c>
      <c r="Q53" s="12">
        <f t="shared" si="18"/>
        <v>3606</v>
      </c>
      <c r="R53" s="13">
        <v>10</v>
      </c>
      <c r="S53" s="12">
        <f t="shared" si="19"/>
        <v>0</v>
      </c>
    </row>
    <row r="54" spans="1:19" s="10" customFormat="1" x14ac:dyDescent="0.2">
      <c r="A54" s="10" t="s">
        <v>420</v>
      </c>
      <c r="B54" s="10" t="s">
        <v>427</v>
      </c>
      <c r="C54" s="10" t="s">
        <v>425</v>
      </c>
      <c r="D54" s="42" t="s">
        <v>108</v>
      </c>
      <c r="E54" s="11" t="s">
        <v>109</v>
      </c>
      <c r="F54" s="12">
        <v>100100</v>
      </c>
      <c r="G54" s="12">
        <v>0</v>
      </c>
      <c r="H54" s="12">
        <f t="shared" si="15"/>
        <v>-40731</v>
      </c>
      <c r="I54" s="13">
        <v>59369</v>
      </c>
      <c r="J54" s="12">
        <f t="shared" si="16"/>
        <v>59369</v>
      </c>
      <c r="K54" s="13">
        <v>59369</v>
      </c>
      <c r="L54" s="12"/>
      <c r="M54" s="13">
        <v>59363.199999999997</v>
      </c>
      <c r="N54" s="13">
        <v>59363.199999999997</v>
      </c>
      <c r="O54" s="12">
        <f t="shared" si="14"/>
        <v>5.8000000000029104</v>
      </c>
      <c r="P54" s="12">
        <f t="shared" si="17"/>
        <v>0</v>
      </c>
      <c r="Q54" s="12">
        <f t="shared" si="18"/>
        <v>5.8000000000029104</v>
      </c>
      <c r="R54" s="13">
        <v>78.75</v>
      </c>
      <c r="S54" s="12">
        <f t="shared" si="19"/>
        <v>59284.45</v>
      </c>
    </row>
    <row r="55" spans="1:19" s="10" customFormat="1" x14ac:dyDescent="0.2">
      <c r="A55" s="10" t="s">
        <v>420</v>
      </c>
      <c r="B55" s="10" t="s">
        <v>427</v>
      </c>
      <c r="C55" s="10" t="s">
        <v>423</v>
      </c>
      <c r="D55" s="42" t="s">
        <v>110</v>
      </c>
      <c r="E55" s="11" t="s">
        <v>111</v>
      </c>
      <c r="F55" s="12">
        <v>2272360</v>
      </c>
      <c r="G55" s="12">
        <v>0</v>
      </c>
      <c r="H55" s="12">
        <f t="shared" si="15"/>
        <v>-189421</v>
      </c>
      <c r="I55" s="13">
        <v>2082939</v>
      </c>
      <c r="J55" s="12">
        <f t="shared" si="16"/>
        <v>2082939</v>
      </c>
      <c r="K55" s="13">
        <v>2082939</v>
      </c>
      <c r="L55" s="12">
        <v>544971.78</v>
      </c>
      <c r="M55" s="13">
        <v>126607.29</v>
      </c>
      <c r="N55" s="13">
        <v>351706.74</v>
      </c>
      <c r="O55" s="12">
        <f t="shared" si="14"/>
        <v>1731232.26</v>
      </c>
      <c r="P55" s="12">
        <f t="shared" si="17"/>
        <v>0</v>
      </c>
      <c r="Q55" s="12">
        <f t="shared" si="18"/>
        <v>1731232.26</v>
      </c>
      <c r="R55" s="13">
        <v>144167.9</v>
      </c>
      <c r="S55" s="12">
        <f t="shared" si="19"/>
        <v>207538.84</v>
      </c>
    </row>
    <row r="56" spans="1:19" s="10" customFormat="1" x14ac:dyDescent="0.2">
      <c r="A56" s="10" t="s">
        <v>420</v>
      </c>
      <c r="B56" s="10" t="s">
        <v>427</v>
      </c>
      <c r="C56" s="10" t="s">
        <v>427</v>
      </c>
      <c r="D56" s="42" t="s">
        <v>112</v>
      </c>
      <c r="E56" s="11" t="s">
        <v>113</v>
      </c>
      <c r="F56" s="12">
        <v>0</v>
      </c>
      <c r="G56" s="12">
        <v>0</v>
      </c>
      <c r="H56" s="12">
        <f t="shared" si="15"/>
        <v>2780</v>
      </c>
      <c r="I56" s="13">
        <v>2780</v>
      </c>
      <c r="J56" s="12">
        <f t="shared" si="16"/>
        <v>2780</v>
      </c>
      <c r="K56" s="13">
        <v>2780</v>
      </c>
      <c r="L56" s="12"/>
      <c r="M56" s="13">
        <v>0</v>
      </c>
      <c r="N56" s="13">
        <v>2080</v>
      </c>
      <c r="O56" s="12">
        <f t="shared" si="14"/>
        <v>700</v>
      </c>
      <c r="P56" s="12">
        <f t="shared" si="17"/>
        <v>0</v>
      </c>
      <c r="Q56" s="12">
        <f t="shared" si="18"/>
        <v>700</v>
      </c>
      <c r="R56" s="13">
        <v>0</v>
      </c>
      <c r="S56" s="12">
        <f t="shared" si="19"/>
        <v>2080</v>
      </c>
    </row>
    <row r="57" spans="1:19" s="10" customFormat="1" x14ac:dyDescent="0.2">
      <c r="A57" s="10" t="s">
        <v>420</v>
      </c>
      <c r="B57" s="10" t="s">
        <v>427</v>
      </c>
      <c r="C57" s="10" t="s">
        <v>426</v>
      </c>
      <c r="D57" s="42" t="s">
        <v>114</v>
      </c>
      <c r="E57" s="11" t="s">
        <v>115</v>
      </c>
      <c r="F57" s="12">
        <v>5134090</v>
      </c>
      <c r="G57" s="12">
        <v>0</v>
      </c>
      <c r="H57" s="12">
        <f t="shared" si="15"/>
        <v>-1942582</v>
      </c>
      <c r="I57" s="13">
        <v>3191508</v>
      </c>
      <c r="J57" s="12">
        <f t="shared" si="16"/>
        <v>3191508</v>
      </c>
      <c r="K57" s="13">
        <v>3191508</v>
      </c>
      <c r="L57" s="12">
        <f>87777+264825</f>
        <v>352602</v>
      </c>
      <c r="M57" s="13">
        <v>11657.45</v>
      </c>
      <c r="N57" s="13">
        <v>266369.59000000003</v>
      </c>
      <c r="O57" s="12">
        <f t="shared" si="14"/>
        <v>2925138.41</v>
      </c>
      <c r="P57" s="12">
        <f t="shared" si="17"/>
        <v>0</v>
      </c>
      <c r="Q57" s="12">
        <f t="shared" si="18"/>
        <v>2925138.41</v>
      </c>
      <c r="R57" s="13">
        <v>147315.79</v>
      </c>
      <c r="S57" s="12">
        <f t="shared" si="19"/>
        <v>119053.80000000002</v>
      </c>
    </row>
    <row r="58" spans="1:19" s="10" customFormat="1" x14ac:dyDescent="0.2">
      <c r="A58" s="10" t="s">
        <v>420</v>
      </c>
      <c r="B58" s="10" t="s">
        <v>424</v>
      </c>
      <c r="C58" s="10" t="s">
        <v>420</v>
      </c>
      <c r="D58" s="42" t="s">
        <v>116</v>
      </c>
      <c r="E58" s="11" t="s">
        <v>117</v>
      </c>
      <c r="F58" s="12">
        <v>16204121</v>
      </c>
      <c r="G58" s="12">
        <v>0</v>
      </c>
      <c r="H58" s="12">
        <f t="shared" si="15"/>
        <v>-4276565</v>
      </c>
      <c r="I58" s="13">
        <v>11927556</v>
      </c>
      <c r="J58" s="12">
        <f t="shared" si="16"/>
        <v>11927556</v>
      </c>
      <c r="K58" s="13">
        <v>11927556</v>
      </c>
      <c r="L58" s="12">
        <v>3785486.89</v>
      </c>
      <c r="M58" s="13">
        <v>683000</v>
      </c>
      <c r="N58" s="13">
        <v>7615328.1100000003</v>
      </c>
      <c r="O58" s="12">
        <f t="shared" si="14"/>
        <v>4312227.8899999997</v>
      </c>
      <c r="P58" s="12">
        <f t="shared" si="17"/>
        <v>0</v>
      </c>
      <c r="Q58" s="12">
        <f t="shared" si="18"/>
        <v>4312227.8899999997</v>
      </c>
      <c r="R58" s="13">
        <v>4385570.22</v>
      </c>
      <c r="S58" s="12">
        <f t="shared" si="19"/>
        <v>3229757.8900000006</v>
      </c>
    </row>
    <row r="59" spans="1:19" s="10" customFormat="1" x14ac:dyDescent="0.2">
      <c r="A59" s="10" t="s">
        <v>420</v>
      </c>
      <c r="B59" s="10" t="s">
        <v>424</v>
      </c>
      <c r="C59" s="10" t="s">
        <v>421</v>
      </c>
      <c r="D59" s="42" t="s">
        <v>118</v>
      </c>
      <c r="E59" s="11" t="s">
        <v>119</v>
      </c>
      <c r="F59" s="12">
        <v>400000</v>
      </c>
      <c r="G59" s="12">
        <v>0</v>
      </c>
      <c r="H59" s="12">
        <f t="shared" si="15"/>
        <v>-61200</v>
      </c>
      <c r="I59" s="13">
        <v>338800</v>
      </c>
      <c r="J59" s="12">
        <f t="shared" si="16"/>
        <v>338800</v>
      </c>
      <c r="K59" s="13">
        <v>338800</v>
      </c>
      <c r="L59" s="12"/>
      <c r="M59" s="13">
        <v>27339.5</v>
      </c>
      <c r="N59" s="13">
        <v>170657.97</v>
      </c>
      <c r="O59" s="12">
        <f t="shared" si="14"/>
        <v>168142.03</v>
      </c>
      <c r="P59" s="12">
        <f t="shared" si="17"/>
        <v>0</v>
      </c>
      <c r="Q59" s="12">
        <f t="shared" si="18"/>
        <v>168142.03</v>
      </c>
      <c r="R59" s="13">
        <v>129510.31</v>
      </c>
      <c r="S59" s="12">
        <f t="shared" si="19"/>
        <v>41147.660000000003</v>
      </c>
    </row>
    <row r="60" spans="1:19" s="10" customFormat="1" x14ac:dyDescent="0.2">
      <c r="A60" s="10" t="s">
        <v>420</v>
      </c>
      <c r="B60" s="10" t="s">
        <v>428</v>
      </c>
      <c r="C60" s="10" t="s">
        <v>420</v>
      </c>
      <c r="D60" s="42" t="s">
        <v>120</v>
      </c>
      <c r="E60" s="11" t="s">
        <v>121</v>
      </c>
      <c r="F60" s="12">
        <v>83488</v>
      </c>
      <c r="G60" s="12">
        <v>0</v>
      </c>
      <c r="H60" s="12">
        <f t="shared" si="15"/>
        <v>588739</v>
      </c>
      <c r="I60" s="13">
        <v>672227</v>
      </c>
      <c r="J60" s="12">
        <f t="shared" si="16"/>
        <v>672227</v>
      </c>
      <c r="K60" s="13">
        <v>672227</v>
      </c>
      <c r="L60" s="12">
        <v>76500</v>
      </c>
      <c r="M60" s="13"/>
      <c r="N60" s="13">
        <v>38235.81</v>
      </c>
      <c r="O60" s="12">
        <f t="shared" si="14"/>
        <v>633991.18999999994</v>
      </c>
      <c r="P60" s="12">
        <f t="shared" si="17"/>
        <v>0</v>
      </c>
      <c r="Q60" s="12">
        <f t="shared" si="18"/>
        <v>633991.18999999994</v>
      </c>
      <c r="R60" s="13">
        <v>0</v>
      </c>
      <c r="S60" s="12">
        <f t="shared" si="19"/>
        <v>38235.81</v>
      </c>
    </row>
    <row r="61" spans="1:19" s="10" customFormat="1" x14ac:dyDescent="0.2">
      <c r="A61" s="10" t="s">
        <v>420</v>
      </c>
      <c r="B61" s="10" t="s">
        <v>428</v>
      </c>
      <c r="C61" s="10" t="s">
        <v>421</v>
      </c>
      <c r="D61" s="42" t="s">
        <v>122</v>
      </c>
      <c r="E61" s="11" t="s">
        <v>123</v>
      </c>
      <c r="F61" s="12">
        <v>82193</v>
      </c>
      <c r="G61" s="12">
        <v>0</v>
      </c>
      <c r="H61" s="12">
        <f t="shared" si="15"/>
        <v>11156</v>
      </c>
      <c r="I61" s="13">
        <v>93349</v>
      </c>
      <c r="J61" s="12">
        <f t="shared" si="16"/>
        <v>93349</v>
      </c>
      <c r="K61" s="13">
        <v>93349</v>
      </c>
      <c r="L61" s="12">
        <v>28633.200000000001</v>
      </c>
      <c r="M61" s="13">
        <v>609.9</v>
      </c>
      <c r="N61" s="13">
        <v>44845.3</v>
      </c>
      <c r="O61" s="12">
        <f t="shared" si="14"/>
        <v>48503.7</v>
      </c>
      <c r="P61" s="12">
        <f t="shared" si="17"/>
        <v>0</v>
      </c>
      <c r="Q61" s="12">
        <f t="shared" si="18"/>
        <v>48503.7</v>
      </c>
      <c r="R61" s="13">
        <v>5196.3500000000004</v>
      </c>
      <c r="S61" s="12">
        <f t="shared" si="19"/>
        <v>39648.950000000004</v>
      </c>
    </row>
    <row r="62" spans="1:19" s="10" customFormat="1" x14ac:dyDescent="0.2">
      <c r="A62" s="10" t="s">
        <v>420</v>
      </c>
      <c r="B62" s="10" t="s">
        <v>428</v>
      </c>
      <c r="C62" s="10" t="s">
        <v>422</v>
      </c>
      <c r="D62" s="42" t="s">
        <v>124</v>
      </c>
      <c r="E62" s="11" t="s">
        <v>125</v>
      </c>
      <c r="F62" s="12">
        <v>2200</v>
      </c>
      <c r="G62" s="12">
        <v>0</v>
      </c>
      <c r="H62" s="12">
        <f t="shared" si="15"/>
        <v>-1646</v>
      </c>
      <c r="I62" s="13">
        <v>554</v>
      </c>
      <c r="J62" s="12">
        <f t="shared" si="16"/>
        <v>554</v>
      </c>
      <c r="K62" s="13">
        <v>554</v>
      </c>
      <c r="L62" s="12"/>
      <c r="M62" s="13"/>
      <c r="N62" s="13">
        <v>0</v>
      </c>
      <c r="O62" s="12">
        <f t="shared" si="14"/>
        <v>554</v>
      </c>
      <c r="P62" s="12">
        <f t="shared" si="17"/>
        <v>0</v>
      </c>
      <c r="Q62" s="12">
        <f t="shared" si="18"/>
        <v>554</v>
      </c>
      <c r="R62" s="13">
        <v>0</v>
      </c>
      <c r="S62" s="12">
        <f t="shared" si="19"/>
        <v>0</v>
      </c>
    </row>
    <row r="63" spans="1:19" s="10" customFormat="1" x14ac:dyDescent="0.2">
      <c r="A63" s="10" t="s">
        <v>420</v>
      </c>
      <c r="B63" s="10" t="s">
        <v>428</v>
      </c>
      <c r="C63" s="10" t="s">
        <v>425</v>
      </c>
      <c r="D63" s="42" t="s">
        <v>126</v>
      </c>
      <c r="E63" s="11" t="s">
        <v>127</v>
      </c>
      <c r="F63" s="12">
        <v>500</v>
      </c>
      <c r="G63" s="12">
        <v>0</v>
      </c>
      <c r="H63" s="12">
        <f t="shared" si="15"/>
        <v>-400</v>
      </c>
      <c r="I63" s="13">
        <v>100</v>
      </c>
      <c r="J63" s="12">
        <f t="shared" si="16"/>
        <v>100</v>
      </c>
      <c r="K63" s="13">
        <v>100</v>
      </c>
      <c r="L63" s="12"/>
      <c r="M63" s="13"/>
      <c r="N63" s="13">
        <v>0</v>
      </c>
      <c r="O63" s="12">
        <f t="shared" si="14"/>
        <v>100</v>
      </c>
      <c r="P63" s="12">
        <f t="shared" si="17"/>
        <v>0</v>
      </c>
      <c r="Q63" s="12">
        <f t="shared" si="18"/>
        <v>100</v>
      </c>
      <c r="R63" s="13">
        <v>0</v>
      </c>
      <c r="S63" s="12">
        <f t="shared" si="19"/>
        <v>0</v>
      </c>
    </row>
    <row r="64" spans="1:19" s="10" customFormat="1" x14ac:dyDescent="0.2">
      <c r="A64" s="10" t="s">
        <v>420</v>
      </c>
      <c r="B64" s="10" t="s">
        <v>428</v>
      </c>
      <c r="C64" s="10" t="s">
        <v>423</v>
      </c>
      <c r="D64" s="42" t="s">
        <v>128</v>
      </c>
      <c r="E64" s="11" t="s">
        <v>129</v>
      </c>
      <c r="F64" s="12">
        <v>157918</v>
      </c>
      <c r="G64" s="12">
        <v>0</v>
      </c>
      <c r="H64" s="12">
        <f t="shared" si="15"/>
        <v>-115362</v>
      </c>
      <c r="I64" s="13">
        <v>42556</v>
      </c>
      <c r="J64" s="12">
        <f t="shared" si="16"/>
        <v>42556</v>
      </c>
      <c r="K64" s="13">
        <v>42556</v>
      </c>
      <c r="L64" s="12"/>
      <c r="M64" s="13">
        <v>0</v>
      </c>
      <c r="N64" s="13">
        <v>16259.72</v>
      </c>
      <c r="O64" s="12">
        <f t="shared" si="14"/>
        <v>26296.28</v>
      </c>
      <c r="P64" s="12">
        <f t="shared" si="17"/>
        <v>0</v>
      </c>
      <c r="Q64" s="12">
        <f t="shared" si="18"/>
        <v>26296.28</v>
      </c>
      <c r="R64" s="13">
        <v>1365.32</v>
      </c>
      <c r="S64" s="12">
        <f t="shared" si="19"/>
        <v>14894.4</v>
      </c>
    </row>
    <row r="65" spans="1:20" s="10" customFormat="1" ht="12" customHeight="1" x14ac:dyDescent="0.2">
      <c r="A65" s="10" t="s">
        <v>420</v>
      </c>
      <c r="B65" s="10" t="s">
        <v>428</v>
      </c>
      <c r="C65" s="10" t="s">
        <v>426</v>
      </c>
      <c r="D65" s="42" t="s">
        <v>130</v>
      </c>
      <c r="E65" s="11" t="s">
        <v>131</v>
      </c>
      <c r="F65" s="12">
        <v>882938</v>
      </c>
      <c r="G65" s="12">
        <v>0</v>
      </c>
      <c r="H65" s="12">
        <f t="shared" si="15"/>
        <v>-590059</v>
      </c>
      <c r="I65" s="13">
        <v>292879</v>
      </c>
      <c r="J65" s="12">
        <f t="shared" si="16"/>
        <v>292879</v>
      </c>
      <c r="K65" s="13">
        <v>292879</v>
      </c>
      <c r="L65" s="12">
        <f>11128+1258.32</f>
        <v>12386.32</v>
      </c>
      <c r="M65" s="13">
        <v>1.07</v>
      </c>
      <c r="N65" s="13">
        <v>74397.429999999993</v>
      </c>
      <c r="O65" s="12">
        <f t="shared" si="14"/>
        <v>218481.57</v>
      </c>
      <c r="P65" s="12">
        <f t="shared" si="17"/>
        <v>0</v>
      </c>
      <c r="Q65" s="12">
        <f t="shared" si="18"/>
        <v>218481.57</v>
      </c>
      <c r="R65" s="13">
        <v>9819</v>
      </c>
      <c r="S65" s="12">
        <f t="shared" si="19"/>
        <v>64578.429999999993</v>
      </c>
      <c r="T65" s="12"/>
    </row>
    <row r="66" spans="1:20" s="16" customFormat="1" x14ac:dyDescent="0.2">
      <c r="A66" s="10"/>
      <c r="B66" s="10"/>
      <c r="C66" s="10"/>
      <c r="D66" s="75" t="s">
        <v>132</v>
      </c>
      <c r="E66" s="76" t="s">
        <v>133</v>
      </c>
      <c r="F66" s="77">
        <f>SUM(F67:F75)</f>
        <v>8915019</v>
      </c>
      <c r="G66" s="77">
        <f t="shared" ref="G66:S66" si="20">SUM(G67:G75)</f>
        <v>0</v>
      </c>
      <c r="H66" s="77">
        <f>SUM(H67:H75)</f>
        <v>1972133</v>
      </c>
      <c r="I66" s="77">
        <f t="shared" si="20"/>
        <v>10887152</v>
      </c>
      <c r="J66" s="77">
        <f t="shared" si="20"/>
        <v>10887152</v>
      </c>
      <c r="K66" s="77">
        <f t="shared" si="20"/>
        <v>10887152</v>
      </c>
      <c r="L66" s="77">
        <f t="shared" si="20"/>
        <v>583956.16</v>
      </c>
      <c r="M66" s="77">
        <f t="shared" si="20"/>
        <v>171117.99</v>
      </c>
      <c r="N66" s="77">
        <f t="shared" si="20"/>
        <v>7605588.8000000007</v>
      </c>
      <c r="O66" s="77">
        <f t="shared" si="20"/>
        <v>3281563.2</v>
      </c>
      <c r="P66" s="77">
        <f t="shared" si="20"/>
        <v>0</v>
      </c>
      <c r="Q66" s="77">
        <f t="shared" si="20"/>
        <v>3281563.2</v>
      </c>
      <c r="R66" s="77">
        <f t="shared" si="20"/>
        <v>7009506.7700000005</v>
      </c>
      <c r="S66" s="77">
        <f t="shared" si="20"/>
        <v>596082.03</v>
      </c>
    </row>
    <row r="67" spans="1:20" s="10" customFormat="1" hidden="1" x14ac:dyDescent="0.2">
      <c r="A67" s="10" t="s">
        <v>420</v>
      </c>
      <c r="B67" s="10" t="s">
        <v>426</v>
      </c>
      <c r="C67" s="10" t="s">
        <v>420</v>
      </c>
      <c r="D67" s="42"/>
      <c r="E67" s="11" t="s">
        <v>134</v>
      </c>
      <c r="F67" s="12">
        <v>1477867.5</v>
      </c>
      <c r="G67" s="12"/>
      <c r="H67" s="12">
        <f t="shared" si="15"/>
        <v>888174</v>
      </c>
      <c r="I67" s="13">
        <v>2366041.5</v>
      </c>
      <c r="J67" s="12">
        <f t="shared" si="16"/>
        <v>2366041.5</v>
      </c>
      <c r="K67" s="13">
        <v>2366041.5</v>
      </c>
      <c r="L67" s="12">
        <f>137984.42+69931.09</f>
        <v>207915.51</v>
      </c>
      <c r="M67" s="13">
        <v>7950.1</v>
      </c>
      <c r="N67" s="13">
        <v>1578769.54</v>
      </c>
      <c r="O67" s="12">
        <f t="shared" ref="O67:O75" si="21">+K67-N67</f>
        <v>787271.96</v>
      </c>
      <c r="P67" s="12">
        <f t="shared" ref="P67:P75" si="22">+J67-K67</f>
        <v>0</v>
      </c>
      <c r="Q67" s="12">
        <f t="shared" ref="Q67:Q75" si="23">+J67-N67</f>
        <v>787271.96</v>
      </c>
      <c r="R67" s="13">
        <v>1368967.51</v>
      </c>
      <c r="S67" s="12">
        <f t="shared" si="19"/>
        <v>209802.03000000003</v>
      </c>
    </row>
    <row r="68" spans="1:20" s="10" customFormat="1" hidden="1" x14ac:dyDescent="0.2">
      <c r="A68" s="10" t="s">
        <v>420</v>
      </c>
      <c r="B68" s="10" t="s">
        <v>426</v>
      </c>
      <c r="C68" s="10" t="s">
        <v>421</v>
      </c>
      <c r="D68" s="42"/>
      <c r="E68" s="11" t="s">
        <v>135</v>
      </c>
      <c r="F68" s="12">
        <v>240643</v>
      </c>
      <c r="G68" s="12"/>
      <c r="H68" s="12">
        <f t="shared" si="15"/>
        <v>107904</v>
      </c>
      <c r="I68" s="13">
        <v>348547</v>
      </c>
      <c r="J68" s="12">
        <f t="shared" si="16"/>
        <v>348547</v>
      </c>
      <c r="K68" s="13">
        <v>348547</v>
      </c>
      <c r="L68" s="12"/>
      <c r="M68" s="13"/>
      <c r="N68" s="13">
        <v>347648.64</v>
      </c>
      <c r="O68" s="12">
        <f t="shared" si="21"/>
        <v>898.35999999998603</v>
      </c>
      <c r="P68" s="12">
        <f t="shared" si="22"/>
        <v>0</v>
      </c>
      <c r="Q68" s="12">
        <f t="shared" si="23"/>
        <v>898.35999999998603</v>
      </c>
      <c r="R68" s="13">
        <v>346892.64</v>
      </c>
      <c r="S68" s="12">
        <f t="shared" si="19"/>
        <v>756</v>
      </c>
    </row>
    <row r="69" spans="1:20" s="10" customFormat="1" hidden="1" x14ac:dyDescent="0.2">
      <c r="A69" s="16" t="s">
        <v>420</v>
      </c>
      <c r="B69" s="16" t="s">
        <v>426</v>
      </c>
      <c r="C69" s="16" t="s">
        <v>422</v>
      </c>
      <c r="D69" s="42"/>
      <c r="E69" s="11" t="s">
        <v>136</v>
      </c>
      <c r="F69" s="12">
        <v>210</v>
      </c>
      <c r="G69" s="12"/>
      <c r="H69" s="12">
        <f t="shared" si="15"/>
        <v>54828</v>
      </c>
      <c r="I69" s="13">
        <v>55038</v>
      </c>
      <c r="J69" s="12">
        <f t="shared" si="16"/>
        <v>55038</v>
      </c>
      <c r="K69" s="13">
        <v>55038</v>
      </c>
      <c r="L69" s="12">
        <v>35865.35</v>
      </c>
      <c r="M69" s="13">
        <v>4166.1099999999997</v>
      </c>
      <c r="N69" s="13">
        <v>11440.31</v>
      </c>
      <c r="O69" s="12">
        <f t="shared" si="21"/>
        <v>43597.69</v>
      </c>
      <c r="P69" s="12">
        <f t="shared" si="22"/>
        <v>0</v>
      </c>
      <c r="Q69" s="12">
        <f t="shared" si="23"/>
        <v>43597.69</v>
      </c>
      <c r="R69" s="13">
        <v>6376.27</v>
      </c>
      <c r="S69" s="12">
        <f t="shared" si="19"/>
        <v>5064.0399999999991</v>
      </c>
    </row>
    <row r="70" spans="1:20" s="10" customFormat="1" hidden="1" x14ac:dyDescent="0.2">
      <c r="A70" s="10" t="s">
        <v>420</v>
      </c>
      <c r="B70" s="10" t="s">
        <v>426</v>
      </c>
      <c r="C70" s="10" t="s">
        <v>425</v>
      </c>
      <c r="D70" s="42"/>
      <c r="E70" s="11" t="s">
        <v>137</v>
      </c>
      <c r="F70" s="12">
        <v>246869</v>
      </c>
      <c r="G70" s="12"/>
      <c r="H70" s="12">
        <f t="shared" si="15"/>
        <v>112892</v>
      </c>
      <c r="I70" s="13">
        <v>359761</v>
      </c>
      <c r="J70" s="12">
        <f t="shared" si="16"/>
        <v>359761</v>
      </c>
      <c r="K70" s="13">
        <v>359761</v>
      </c>
      <c r="L70" s="12">
        <v>0.9</v>
      </c>
      <c r="M70" s="13">
        <v>45786.8</v>
      </c>
      <c r="N70" s="13">
        <v>294196.18</v>
      </c>
      <c r="O70" s="12">
        <f t="shared" si="21"/>
        <v>65564.820000000007</v>
      </c>
      <c r="P70" s="12">
        <f t="shared" si="22"/>
        <v>0</v>
      </c>
      <c r="Q70" s="12">
        <f t="shared" si="23"/>
        <v>65564.820000000007</v>
      </c>
      <c r="R70" s="13">
        <v>135835.67000000001</v>
      </c>
      <c r="S70" s="12">
        <f t="shared" si="19"/>
        <v>158360.50999999998</v>
      </c>
    </row>
    <row r="71" spans="1:20" s="10" customFormat="1" hidden="1" x14ac:dyDescent="0.2">
      <c r="A71" s="10" t="s">
        <v>420</v>
      </c>
      <c r="B71" s="10" t="s">
        <v>426</v>
      </c>
      <c r="C71" s="10" t="s">
        <v>423</v>
      </c>
      <c r="D71" s="42"/>
      <c r="E71" s="11" t="s">
        <v>138</v>
      </c>
      <c r="F71" s="12">
        <v>3040</v>
      </c>
      <c r="G71" s="12"/>
      <c r="H71" s="12">
        <f t="shared" si="15"/>
        <v>-1015</v>
      </c>
      <c r="I71" s="13">
        <v>2025</v>
      </c>
      <c r="J71" s="12">
        <f t="shared" si="16"/>
        <v>2025</v>
      </c>
      <c r="K71" s="13">
        <v>2025</v>
      </c>
      <c r="L71" s="12"/>
      <c r="M71" s="13"/>
      <c r="N71" s="13">
        <v>1382</v>
      </c>
      <c r="O71" s="12">
        <f t="shared" si="21"/>
        <v>643</v>
      </c>
      <c r="P71" s="12">
        <f t="shared" si="22"/>
        <v>0</v>
      </c>
      <c r="Q71" s="12">
        <f t="shared" si="23"/>
        <v>643</v>
      </c>
      <c r="R71" s="13">
        <v>1382</v>
      </c>
      <c r="S71" s="12">
        <f t="shared" si="19"/>
        <v>0</v>
      </c>
    </row>
    <row r="72" spans="1:20" s="10" customFormat="1" hidden="1" x14ac:dyDescent="0.2">
      <c r="A72" s="10" t="s">
        <v>420</v>
      </c>
      <c r="B72" s="10" t="s">
        <v>426</v>
      </c>
      <c r="C72" s="10" t="s">
        <v>427</v>
      </c>
      <c r="D72" s="42"/>
      <c r="E72" s="11" t="s">
        <v>139</v>
      </c>
      <c r="F72" s="12">
        <v>48855.5</v>
      </c>
      <c r="G72" s="12"/>
      <c r="H72" s="12">
        <f t="shared" si="15"/>
        <v>27668</v>
      </c>
      <c r="I72" s="13">
        <v>76523.5</v>
      </c>
      <c r="J72" s="12">
        <f t="shared" si="16"/>
        <v>76523.5</v>
      </c>
      <c r="K72" s="13">
        <v>76523.5</v>
      </c>
      <c r="L72" s="12"/>
      <c r="M72" s="13">
        <v>0</v>
      </c>
      <c r="N72" s="13">
        <v>72327.88</v>
      </c>
      <c r="O72" s="12">
        <f t="shared" si="21"/>
        <v>4195.6199999999953</v>
      </c>
      <c r="P72" s="12">
        <f t="shared" si="22"/>
        <v>0</v>
      </c>
      <c r="Q72" s="12">
        <f t="shared" si="23"/>
        <v>4195.6199999999953</v>
      </c>
      <c r="R72" s="13">
        <v>65608.740000000005</v>
      </c>
      <c r="S72" s="12">
        <f t="shared" si="19"/>
        <v>6719.1399999999994</v>
      </c>
    </row>
    <row r="73" spans="1:20" s="10" customFormat="1" hidden="1" x14ac:dyDescent="0.2">
      <c r="A73" s="10" t="s">
        <v>420</v>
      </c>
      <c r="B73" s="10" t="s">
        <v>426</v>
      </c>
      <c r="C73" s="10" t="s">
        <v>424</v>
      </c>
      <c r="D73" s="42"/>
      <c r="E73" s="11" t="s">
        <v>140</v>
      </c>
      <c r="F73" s="12">
        <v>336302</v>
      </c>
      <c r="G73" s="12"/>
      <c r="H73" s="12">
        <f t="shared" si="15"/>
        <v>714635</v>
      </c>
      <c r="I73" s="13">
        <v>1050937</v>
      </c>
      <c r="J73" s="12">
        <f t="shared" si="16"/>
        <v>1050937</v>
      </c>
      <c r="K73" s="13">
        <v>1050937</v>
      </c>
      <c r="L73" s="12">
        <f>156006+113955</f>
        <v>269961</v>
      </c>
      <c r="M73" s="13">
        <v>113214.98</v>
      </c>
      <c r="N73" s="13">
        <v>642910.97</v>
      </c>
      <c r="O73" s="12">
        <f t="shared" si="21"/>
        <v>408026.03</v>
      </c>
      <c r="P73" s="12">
        <f t="shared" si="22"/>
        <v>0</v>
      </c>
      <c r="Q73" s="12">
        <f t="shared" si="23"/>
        <v>408026.03</v>
      </c>
      <c r="R73" s="13">
        <v>428527.94</v>
      </c>
      <c r="S73" s="12">
        <f t="shared" si="19"/>
        <v>214383.02999999997</v>
      </c>
    </row>
    <row r="74" spans="1:20" s="17" customFormat="1" ht="15" hidden="1" x14ac:dyDescent="0.2">
      <c r="A74" s="10" t="s">
        <v>420</v>
      </c>
      <c r="B74" s="10" t="s">
        <v>426</v>
      </c>
      <c r="C74" s="10" t="s">
        <v>428</v>
      </c>
      <c r="D74" s="42"/>
      <c r="E74" s="11" t="s">
        <v>141</v>
      </c>
      <c r="F74" s="12">
        <v>6560000</v>
      </c>
      <c r="G74" s="12"/>
      <c r="H74" s="12">
        <f t="shared" si="15"/>
        <v>-48784</v>
      </c>
      <c r="I74" s="13">
        <v>6511216</v>
      </c>
      <c r="J74" s="12">
        <f t="shared" si="16"/>
        <v>6511216</v>
      </c>
      <c r="K74" s="13">
        <v>6511216</v>
      </c>
      <c r="L74" s="12"/>
      <c r="M74" s="13"/>
      <c r="N74" s="13">
        <v>4617871.05</v>
      </c>
      <c r="O74" s="12">
        <f t="shared" si="21"/>
        <v>1893344.9500000002</v>
      </c>
      <c r="P74" s="12">
        <f t="shared" si="22"/>
        <v>0</v>
      </c>
      <c r="Q74" s="12">
        <f t="shared" si="23"/>
        <v>1893344.9500000002</v>
      </c>
      <c r="R74" s="13">
        <v>4617871.05</v>
      </c>
      <c r="S74" s="12">
        <f t="shared" si="19"/>
        <v>0</v>
      </c>
    </row>
    <row r="75" spans="1:20" s="10" customFormat="1" hidden="1" x14ac:dyDescent="0.2">
      <c r="A75" s="10" t="s">
        <v>420</v>
      </c>
      <c r="B75" s="10" t="s">
        <v>426</v>
      </c>
      <c r="C75" s="10" t="s">
        <v>426</v>
      </c>
      <c r="D75" s="42"/>
      <c r="E75" s="11" t="s">
        <v>142</v>
      </c>
      <c r="F75" s="12">
        <v>1232</v>
      </c>
      <c r="G75" s="12"/>
      <c r="H75" s="12">
        <f t="shared" si="15"/>
        <v>115831</v>
      </c>
      <c r="I75" s="13">
        <v>117063</v>
      </c>
      <c r="J75" s="12">
        <f t="shared" si="16"/>
        <v>117063</v>
      </c>
      <c r="K75" s="13">
        <v>117063</v>
      </c>
      <c r="L75" s="12">
        <f>56303.4+13910</f>
        <v>70213.399999999994</v>
      </c>
      <c r="M75" s="13">
        <v>0</v>
      </c>
      <c r="N75" s="13">
        <v>39042.230000000003</v>
      </c>
      <c r="O75" s="12">
        <f t="shared" si="21"/>
        <v>78020.76999999999</v>
      </c>
      <c r="P75" s="12">
        <f t="shared" si="22"/>
        <v>0</v>
      </c>
      <c r="Q75" s="12">
        <f t="shared" si="23"/>
        <v>78020.76999999999</v>
      </c>
      <c r="R75" s="13">
        <v>38044.949999999997</v>
      </c>
      <c r="S75" s="12">
        <f t="shared" si="19"/>
        <v>997.28000000000611</v>
      </c>
    </row>
    <row r="76" spans="1:20" s="10" customFormat="1" ht="15" x14ac:dyDescent="0.2">
      <c r="D76" s="63"/>
      <c r="E76" s="53" t="s">
        <v>143</v>
      </c>
      <c r="F76" s="54">
        <f t="shared" ref="F76:I76" si="24">SUM(F77:F122)</f>
        <v>3072050</v>
      </c>
      <c r="G76" s="54">
        <f t="shared" si="24"/>
        <v>0</v>
      </c>
      <c r="H76" s="54">
        <f t="shared" si="24"/>
        <v>403820</v>
      </c>
      <c r="I76" s="54">
        <f t="shared" si="24"/>
        <v>3475870</v>
      </c>
      <c r="J76" s="54">
        <f t="shared" ref="J76:S76" si="25">SUM(J77:J122)</f>
        <v>3475870</v>
      </c>
      <c r="K76" s="54">
        <f t="shared" si="25"/>
        <v>3475870</v>
      </c>
      <c r="L76" s="54">
        <f t="shared" si="25"/>
        <v>298393.11</v>
      </c>
      <c r="M76" s="54">
        <f>SUM(M77:M122)</f>
        <v>388958.42000000016</v>
      </c>
      <c r="N76" s="54">
        <f t="shared" si="25"/>
        <v>1969479.09</v>
      </c>
      <c r="O76" s="54">
        <f t="shared" si="25"/>
        <v>1506390.9100000004</v>
      </c>
      <c r="P76" s="54">
        <f t="shared" si="25"/>
        <v>0</v>
      </c>
      <c r="Q76" s="54">
        <f t="shared" si="25"/>
        <v>1506390.9100000004</v>
      </c>
      <c r="R76" s="54">
        <f t="shared" si="25"/>
        <v>779966.8600000001</v>
      </c>
      <c r="S76" s="54">
        <f t="shared" si="25"/>
        <v>1189512.23</v>
      </c>
    </row>
    <row r="77" spans="1:20" s="10" customFormat="1" x14ac:dyDescent="0.2">
      <c r="A77" s="10" t="s">
        <v>421</v>
      </c>
      <c r="B77" s="10" t="s">
        <v>419</v>
      </c>
      <c r="C77" s="10" t="s">
        <v>420</v>
      </c>
      <c r="D77" s="42" t="s">
        <v>144</v>
      </c>
      <c r="E77" s="11" t="s">
        <v>145</v>
      </c>
      <c r="F77" s="12">
        <v>866672</v>
      </c>
      <c r="G77" s="12">
        <v>0</v>
      </c>
      <c r="H77" s="12">
        <f>+I77-F77</f>
        <v>-233107</v>
      </c>
      <c r="I77" s="13">
        <v>633565</v>
      </c>
      <c r="J77" s="12">
        <f>+F77+H77</f>
        <v>633565</v>
      </c>
      <c r="K77" s="13">
        <v>633565</v>
      </c>
      <c r="L77" s="12"/>
      <c r="M77" s="13">
        <v>5389.74</v>
      </c>
      <c r="N77" s="13">
        <v>176371.31</v>
      </c>
      <c r="O77" s="12">
        <f t="shared" ref="O77:O121" si="26">+K77-N77</f>
        <v>457193.69</v>
      </c>
      <c r="P77" s="12">
        <f>+J77-K77</f>
        <v>0</v>
      </c>
      <c r="Q77" s="12">
        <f t="shared" ref="Q77:Q121" si="27">+J77-N77</f>
        <v>457193.69</v>
      </c>
      <c r="R77" s="13">
        <v>64520.94</v>
      </c>
      <c r="S77" s="12">
        <f t="shared" si="19"/>
        <v>111850.37</v>
      </c>
    </row>
    <row r="78" spans="1:20" s="10" customFormat="1" ht="15" x14ac:dyDescent="0.2">
      <c r="A78" s="17" t="s">
        <v>421</v>
      </c>
      <c r="B78" s="17" t="s">
        <v>419</v>
      </c>
      <c r="C78" s="17" t="s">
        <v>421</v>
      </c>
      <c r="D78" s="42" t="s">
        <v>146</v>
      </c>
      <c r="E78" s="11" t="s">
        <v>147</v>
      </c>
      <c r="F78" s="12">
        <v>111000</v>
      </c>
      <c r="G78" s="12">
        <v>0</v>
      </c>
      <c r="H78" s="12">
        <f t="shared" ref="H78:H131" si="28">+I78-F78</f>
        <v>-999</v>
      </c>
      <c r="I78" s="13">
        <v>110001</v>
      </c>
      <c r="J78" s="12">
        <f t="shared" ref="J78:J131" si="29">+F78+H78</f>
        <v>110001</v>
      </c>
      <c r="K78" s="13">
        <v>110001</v>
      </c>
      <c r="L78" s="12"/>
      <c r="M78" s="13">
        <v>38313.85</v>
      </c>
      <c r="N78" s="13">
        <v>90300.14</v>
      </c>
      <c r="O78" s="12">
        <f t="shared" si="26"/>
        <v>19700.86</v>
      </c>
      <c r="P78" s="12">
        <f t="shared" ref="P78:P121" si="30">+J78-K78</f>
        <v>0</v>
      </c>
      <c r="Q78" s="12">
        <f t="shared" si="27"/>
        <v>19700.86</v>
      </c>
      <c r="R78" s="13">
        <v>15785.25</v>
      </c>
      <c r="S78" s="12">
        <f t="shared" si="19"/>
        <v>74514.89</v>
      </c>
    </row>
    <row r="79" spans="1:20" s="10" customFormat="1" x14ac:dyDescent="0.2">
      <c r="A79" s="10" t="s">
        <v>421</v>
      </c>
      <c r="B79" s="10" t="s">
        <v>419</v>
      </c>
      <c r="C79" s="10" t="s">
        <v>422</v>
      </c>
      <c r="D79" s="42" t="s">
        <v>148</v>
      </c>
      <c r="E79" s="11" t="s">
        <v>149</v>
      </c>
      <c r="F79" s="12">
        <v>94160</v>
      </c>
      <c r="G79" s="12">
        <v>0</v>
      </c>
      <c r="H79" s="12">
        <f t="shared" si="28"/>
        <v>-15364</v>
      </c>
      <c r="I79" s="13">
        <v>78796</v>
      </c>
      <c r="J79" s="12">
        <f t="shared" si="29"/>
        <v>78796</v>
      </c>
      <c r="K79" s="13">
        <v>78796</v>
      </c>
      <c r="L79" s="12"/>
      <c r="M79" s="13">
        <v>59495.519999999997</v>
      </c>
      <c r="N79" s="13">
        <v>73157.63</v>
      </c>
      <c r="O79" s="12">
        <f t="shared" si="26"/>
        <v>5638.3699999999953</v>
      </c>
      <c r="P79" s="12">
        <f t="shared" si="30"/>
        <v>0</v>
      </c>
      <c r="Q79" s="12">
        <f t="shared" si="27"/>
        <v>5638.3699999999953</v>
      </c>
      <c r="R79" s="13">
        <v>1074.3900000000001</v>
      </c>
      <c r="S79" s="12">
        <f t="shared" si="19"/>
        <v>72083.240000000005</v>
      </c>
    </row>
    <row r="80" spans="1:20" s="10" customFormat="1" x14ac:dyDescent="0.2">
      <c r="A80" s="10" t="s">
        <v>421</v>
      </c>
      <c r="B80" s="10" t="s">
        <v>420</v>
      </c>
      <c r="C80" s="10" t="s">
        <v>420</v>
      </c>
      <c r="D80" s="42" t="s">
        <v>150</v>
      </c>
      <c r="E80" s="11" t="s">
        <v>151</v>
      </c>
      <c r="F80" s="12">
        <v>5250</v>
      </c>
      <c r="G80" s="12">
        <v>0</v>
      </c>
      <c r="H80" s="12">
        <f t="shared" si="28"/>
        <v>-784</v>
      </c>
      <c r="I80" s="13">
        <v>4466</v>
      </c>
      <c r="J80" s="12">
        <f t="shared" si="29"/>
        <v>4466</v>
      </c>
      <c r="K80" s="13">
        <v>4466</v>
      </c>
      <c r="L80" s="12"/>
      <c r="M80" s="13">
        <v>853.33</v>
      </c>
      <c r="N80" s="13">
        <v>3299.8</v>
      </c>
      <c r="O80" s="12">
        <f t="shared" si="26"/>
        <v>1166.1999999999998</v>
      </c>
      <c r="P80" s="12">
        <f t="shared" si="30"/>
        <v>0</v>
      </c>
      <c r="Q80" s="12">
        <f t="shared" si="27"/>
        <v>1166.1999999999998</v>
      </c>
      <c r="R80" s="13">
        <v>1843.02</v>
      </c>
      <c r="S80" s="12">
        <f t="shared" si="19"/>
        <v>1456.7800000000002</v>
      </c>
    </row>
    <row r="81" spans="1:19" s="10" customFormat="1" x14ac:dyDescent="0.2">
      <c r="A81" s="10" t="s">
        <v>421</v>
      </c>
      <c r="B81" s="10" t="s">
        <v>420</v>
      </c>
      <c r="C81" s="10" t="s">
        <v>421</v>
      </c>
      <c r="D81" s="42" t="s">
        <v>152</v>
      </c>
      <c r="E81" s="11" t="s">
        <v>153</v>
      </c>
      <c r="F81" s="12">
        <v>87400</v>
      </c>
      <c r="G81" s="12">
        <v>0</v>
      </c>
      <c r="H81" s="12">
        <f t="shared" si="28"/>
        <v>-27810.15</v>
      </c>
      <c r="I81" s="13">
        <v>59589.85</v>
      </c>
      <c r="J81" s="12">
        <f t="shared" si="29"/>
        <v>59589.85</v>
      </c>
      <c r="K81" s="13">
        <v>59589.85</v>
      </c>
      <c r="L81" s="12"/>
      <c r="M81" s="13">
        <v>2406.38</v>
      </c>
      <c r="N81" s="13">
        <v>44389.81</v>
      </c>
      <c r="O81" s="12">
        <f t="shared" si="26"/>
        <v>15200.04</v>
      </c>
      <c r="P81" s="12">
        <f t="shared" si="30"/>
        <v>0</v>
      </c>
      <c r="Q81" s="12">
        <f t="shared" si="27"/>
        <v>15200.04</v>
      </c>
      <c r="R81" s="13">
        <v>7891.57</v>
      </c>
      <c r="S81" s="12">
        <f t="shared" si="19"/>
        <v>36498.239999999998</v>
      </c>
    </row>
    <row r="82" spans="1:19" s="10" customFormat="1" x14ac:dyDescent="0.2">
      <c r="A82" s="10" t="s">
        <v>421</v>
      </c>
      <c r="B82" s="10" t="s">
        <v>420</v>
      </c>
      <c r="C82" s="10" t="s">
        <v>422</v>
      </c>
      <c r="D82" s="42" t="s">
        <v>154</v>
      </c>
      <c r="E82" s="11" t="s">
        <v>155</v>
      </c>
      <c r="F82" s="12">
        <v>6550</v>
      </c>
      <c r="G82" s="12">
        <v>0</v>
      </c>
      <c r="H82" s="12">
        <f t="shared" si="28"/>
        <v>1858</v>
      </c>
      <c r="I82" s="13">
        <v>8408</v>
      </c>
      <c r="J82" s="12">
        <f t="shared" si="29"/>
        <v>8408</v>
      </c>
      <c r="K82" s="13">
        <v>8408</v>
      </c>
      <c r="L82" s="12"/>
      <c r="M82" s="13">
        <v>0</v>
      </c>
      <c r="N82" s="13">
        <v>7001.31</v>
      </c>
      <c r="O82" s="12">
        <f t="shared" si="26"/>
        <v>1406.6899999999996</v>
      </c>
      <c r="P82" s="12">
        <f t="shared" si="30"/>
        <v>0</v>
      </c>
      <c r="Q82" s="12">
        <f t="shared" si="27"/>
        <v>1406.6899999999996</v>
      </c>
      <c r="R82" s="13">
        <v>0</v>
      </c>
      <c r="S82" s="12">
        <f t="shared" si="19"/>
        <v>7001.31</v>
      </c>
    </row>
    <row r="83" spans="1:19" s="10" customFormat="1" x14ac:dyDescent="0.2">
      <c r="A83" s="10" t="s">
        <v>421</v>
      </c>
      <c r="B83" s="10" t="s">
        <v>420</v>
      </c>
      <c r="C83" s="10" t="s">
        <v>425</v>
      </c>
      <c r="D83" s="42" t="s">
        <v>156</v>
      </c>
      <c r="E83" s="11" t="s">
        <v>157</v>
      </c>
      <c r="F83" s="12">
        <v>214194</v>
      </c>
      <c r="G83" s="12">
        <v>0</v>
      </c>
      <c r="H83" s="12">
        <f t="shared" si="28"/>
        <v>23587.149999999994</v>
      </c>
      <c r="I83" s="13">
        <v>237781.15</v>
      </c>
      <c r="J83" s="12">
        <f t="shared" si="29"/>
        <v>237781.15</v>
      </c>
      <c r="K83" s="13">
        <v>237781.15</v>
      </c>
      <c r="L83" s="12"/>
      <c r="M83" s="13">
        <v>21642.6</v>
      </c>
      <c r="N83" s="13">
        <v>90769.12</v>
      </c>
      <c r="O83" s="12">
        <f t="shared" si="26"/>
        <v>147012.03</v>
      </c>
      <c r="P83" s="12">
        <f t="shared" si="30"/>
        <v>0</v>
      </c>
      <c r="Q83" s="12">
        <f t="shared" si="27"/>
        <v>147012.03</v>
      </c>
      <c r="R83" s="13">
        <v>4954.18</v>
      </c>
      <c r="S83" s="12">
        <f t="shared" si="19"/>
        <v>85814.94</v>
      </c>
    </row>
    <row r="84" spans="1:19" s="10" customFormat="1" x14ac:dyDescent="0.2">
      <c r="A84" s="10" t="s">
        <v>421</v>
      </c>
      <c r="B84" s="10" t="s">
        <v>420</v>
      </c>
      <c r="C84" s="10" t="s">
        <v>426</v>
      </c>
      <c r="D84" s="42" t="s">
        <v>158</v>
      </c>
      <c r="E84" s="11" t="s">
        <v>159</v>
      </c>
      <c r="F84" s="12">
        <v>42365</v>
      </c>
      <c r="G84" s="12">
        <v>0</v>
      </c>
      <c r="H84" s="12">
        <f t="shared" si="28"/>
        <v>-18580</v>
      </c>
      <c r="I84" s="13">
        <v>23785</v>
      </c>
      <c r="J84" s="12">
        <f t="shared" si="29"/>
        <v>23785</v>
      </c>
      <c r="K84" s="13">
        <v>23785</v>
      </c>
      <c r="L84" s="12"/>
      <c r="M84" s="13">
        <v>6832.82</v>
      </c>
      <c r="N84" s="13">
        <v>16041.44</v>
      </c>
      <c r="O84" s="12">
        <f t="shared" si="26"/>
        <v>7743.5599999999995</v>
      </c>
      <c r="P84" s="12">
        <f t="shared" si="30"/>
        <v>0</v>
      </c>
      <c r="Q84" s="12">
        <f t="shared" si="27"/>
        <v>7743.5599999999995</v>
      </c>
      <c r="R84" s="13">
        <v>7106.95</v>
      </c>
      <c r="S84" s="12">
        <f t="shared" si="19"/>
        <v>8934.4900000000016</v>
      </c>
    </row>
    <row r="85" spans="1:19" s="10" customFormat="1" x14ac:dyDescent="0.2">
      <c r="A85" s="10" t="s">
        <v>421</v>
      </c>
      <c r="B85" s="10" t="s">
        <v>421</v>
      </c>
      <c r="C85" s="10" t="s">
        <v>420</v>
      </c>
      <c r="D85" s="42" t="s">
        <v>160</v>
      </c>
      <c r="E85" s="11" t="s">
        <v>161</v>
      </c>
      <c r="F85" s="12">
        <v>400000</v>
      </c>
      <c r="G85" s="12">
        <v>0</v>
      </c>
      <c r="H85" s="12">
        <f t="shared" si="28"/>
        <v>0</v>
      </c>
      <c r="I85" s="13">
        <v>400000</v>
      </c>
      <c r="J85" s="12">
        <f t="shared" si="29"/>
        <v>400000</v>
      </c>
      <c r="K85" s="13">
        <v>400000</v>
      </c>
      <c r="L85" s="12">
        <v>199088.93</v>
      </c>
      <c r="M85" s="13">
        <v>77542.63</v>
      </c>
      <c r="N85" s="13">
        <v>200911.07</v>
      </c>
      <c r="O85" s="12">
        <f t="shared" si="26"/>
        <v>199088.93</v>
      </c>
      <c r="P85" s="12">
        <f t="shared" si="30"/>
        <v>0</v>
      </c>
      <c r="Q85" s="12">
        <f t="shared" si="27"/>
        <v>199088.93</v>
      </c>
      <c r="R85" s="13">
        <v>149496.25</v>
      </c>
      <c r="S85" s="12">
        <f t="shared" si="19"/>
        <v>51414.820000000007</v>
      </c>
    </row>
    <row r="86" spans="1:19" s="10" customFormat="1" x14ac:dyDescent="0.2">
      <c r="A86" s="10" t="s">
        <v>421</v>
      </c>
      <c r="B86" s="10" t="s">
        <v>421</v>
      </c>
      <c r="C86" s="10" t="s">
        <v>421</v>
      </c>
      <c r="D86" s="42" t="s">
        <v>162</v>
      </c>
      <c r="E86" s="11" t="s">
        <v>163</v>
      </c>
      <c r="F86" s="12">
        <v>46650</v>
      </c>
      <c r="G86" s="12">
        <v>0</v>
      </c>
      <c r="H86" s="12">
        <f t="shared" si="28"/>
        <v>-3591</v>
      </c>
      <c r="I86" s="13">
        <v>43059</v>
      </c>
      <c r="J86" s="12">
        <f t="shared" si="29"/>
        <v>43059</v>
      </c>
      <c r="K86" s="13">
        <v>43059</v>
      </c>
      <c r="L86" s="12"/>
      <c r="M86" s="13">
        <v>9.09</v>
      </c>
      <c r="N86" s="13">
        <v>13656.66</v>
      </c>
      <c r="O86" s="12">
        <f t="shared" si="26"/>
        <v>29402.34</v>
      </c>
      <c r="P86" s="12">
        <f t="shared" si="30"/>
        <v>0</v>
      </c>
      <c r="Q86" s="12">
        <f t="shared" si="27"/>
        <v>29402.34</v>
      </c>
      <c r="R86" s="13">
        <v>39.229999999999997</v>
      </c>
      <c r="S86" s="12">
        <f t="shared" si="19"/>
        <v>13617.43</v>
      </c>
    </row>
    <row r="87" spans="1:19" s="10" customFormat="1" x14ac:dyDescent="0.2">
      <c r="A87" s="10" t="s">
        <v>421</v>
      </c>
      <c r="B87" s="10" t="s">
        <v>421</v>
      </c>
      <c r="C87" s="10" t="s">
        <v>422</v>
      </c>
      <c r="D87" s="42" t="s">
        <v>164</v>
      </c>
      <c r="E87" s="11" t="s">
        <v>165</v>
      </c>
      <c r="F87" s="12">
        <v>150000</v>
      </c>
      <c r="G87" s="12">
        <v>0</v>
      </c>
      <c r="H87" s="12">
        <f t="shared" si="28"/>
        <v>102</v>
      </c>
      <c r="I87" s="13">
        <v>150102</v>
      </c>
      <c r="J87" s="12">
        <f t="shared" si="29"/>
        <v>150102</v>
      </c>
      <c r="K87" s="13">
        <v>150102</v>
      </c>
      <c r="L87" s="12">
        <v>99304.18</v>
      </c>
      <c r="M87" s="13">
        <v>20161.580000000002</v>
      </c>
      <c r="N87" s="13">
        <v>50695.82</v>
      </c>
      <c r="O87" s="12">
        <f t="shared" si="26"/>
        <v>99406.18</v>
      </c>
      <c r="P87" s="12">
        <f t="shared" si="30"/>
        <v>0</v>
      </c>
      <c r="Q87" s="12">
        <f t="shared" si="27"/>
        <v>99406.18</v>
      </c>
      <c r="R87" s="13">
        <v>38899.5</v>
      </c>
      <c r="S87" s="12">
        <f t="shared" si="19"/>
        <v>11796.32</v>
      </c>
    </row>
    <row r="88" spans="1:19" s="10" customFormat="1" x14ac:dyDescent="0.2">
      <c r="A88" s="10" t="s">
        <v>421</v>
      </c>
      <c r="B88" s="10" t="s">
        <v>421</v>
      </c>
      <c r="C88" s="10" t="s">
        <v>425</v>
      </c>
      <c r="D88" s="42" t="s">
        <v>166</v>
      </c>
      <c r="E88" s="11" t="s">
        <v>167</v>
      </c>
      <c r="F88" s="12">
        <v>8830</v>
      </c>
      <c r="G88" s="12">
        <v>0</v>
      </c>
      <c r="H88" s="12">
        <f t="shared" si="28"/>
        <v>1801</v>
      </c>
      <c r="I88" s="13">
        <v>10631</v>
      </c>
      <c r="J88" s="12">
        <f t="shared" si="29"/>
        <v>10631</v>
      </c>
      <c r="K88" s="13">
        <v>10631</v>
      </c>
      <c r="L88" s="12"/>
      <c r="M88" s="13">
        <v>2556.12</v>
      </c>
      <c r="N88" s="13">
        <v>8981.66</v>
      </c>
      <c r="O88" s="12">
        <f t="shared" si="26"/>
        <v>1649.3400000000001</v>
      </c>
      <c r="P88" s="12">
        <f t="shared" si="30"/>
        <v>0</v>
      </c>
      <c r="Q88" s="12">
        <f t="shared" si="27"/>
        <v>1649.3400000000001</v>
      </c>
      <c r="R88" s="13">
        <v>989.04</v>
      </c>
      <c r="S88" s="12">
        <f t="shared" si="19"/>
        <v>7992.62</v>
      </c>
    </row>
    <row r="89" spans="1:19" s="10" customFormat="1" x14ac:dyDescent="0.2">
      <c r="A89" s="10" t="s">
        <v>421</v>
      </c>
      <c r="B89" s="10" t="s">
        <v>421</v>
      </c>
      <c r="C89" s="10" t="s">
        <v>426</v>
      </c>
      <c r="D89" s="42" t="s">
        <v>168</v>
      </c>
      <c r="E89" s="11" t="s">
        <v>169</v>
      </c>
      <c r="F89" s="12">
        <v>200</v>
      </c>
      <c r="G89" s="12">
        <v>0</v>
      </c>
      <c r="H89" s="12">
        <f t="shared" si="28"/>
        <v>8864</v>
      </c>
      <c r="I89" s="13">
        <v>9064</v>
      </c>
      <c r="J89" s="12">
        <f t="shared" si="29"/>
        <v>9064</v>
      </c>
      <c r="K89" s="13">
        <v>9064</v>
      </c>
      <c r="L89" s="12"/>
      <c r="M89" s="13">
        <v>376.17</v>
      </c>
      <c r="N89" s="13">
        <v>902.68</v>
      </c>
      <c r="O89" s="12">
        <f t="shared" si="26"/>
        <v>8161.32</v>
      </c>
      <c r="P89" s="12">
        <f t="shared" si="30"/>
        <v>0</v>
      </c>
      <c r="Q89" s="12">
        <f t="shared" si="27"/>
        <v>8161.32</v>
      </c>
      <c r="R89" s="13">
        <v>810.91</v>
      </c>
      <c r="S89" s="12">
        <f t="shared" si="19"/>
        <v>91.769999999999982</v>
      </c>
    </row>
    <row r="90" spans="1:19" s="10" customFormat="1" x14ac:dyDescent="0.2">
      <c r="A90" s="10" t="s">
        <v>421</v>
      </c>
      <c r="B90" s="10" t="s">
        <v>422</v>
      </c>
      <c r="C90" s="10" t="s">
        <v>420</v>
      </c>
      <c r="D90" s="42" t="s">
        <v>170</v>
      </c>
      <c r="E90" s="11" t="s">
        <v>171</v>
      </c>
      <c r="F90" s="12">
        <v>35727</v>
      </c>
      <c r="G90" s="12">
        <v>0</v>
      </c>
      <c r="H90" s="12">
        <f t="shared" si="28"/>
        <v>-18085</v>
      </c>
      <c r="I90" s="13">
        <v>17642</v>
      </c>
      <c r="J90" s="12">
        <f t="shared" si="29"/>
        <v>17642</v>
      </c>
      <c r="K90" s="13">
        <v>17642</v>
      </c>
      <c r="L90" s="12"/>
      <c r="M90" s="13">
        <v>58.21</v>
      </c>
      <c r="N90" s="13">
        <v>4320.24</v>
      </c>
      <c r="O90" s="12">
        <f t="shared" si="26"/>
        <v>13321.76</v>
      </c>
      <c r="P90" s="12">
        <f t="shared" si="30"/>
        <v>0</v>
      </c>
      <c r="Q90" s="12">
        <f t="shared" si="27"/>
        <v>13321.76</v>
      </c>
      <c r="R90" s="13">
        <v>1262.8499999999999</v>
      </c>
      <c r="S90" s="12">
        <f t="shared" si="19"/>
        <v>3057.39</v>
      </c>
    </row>
    <row r="91" spans="1:19" s="10" customFormat="1" x14ac:dyDescent="0.2">
      <c r="A91" s="10" t="s">
        <v>421</v>
      </c>
      <c r="B91" s="10" t="s">
        <v>422</v>
      </c>
      <c r="C91" s="10" t="s">
        <v>421</v>
      </c>
      <c r="D91" s="42" t="s">
        <v>172</v>
      </c>
      <c r="E91" s="11" t="s">
        <v>173</v>
      </c>
      <c r="F91" s="12">
        <v>83220</v>
      </c>
      <c r="G91" s="12">
        <v>0</v>
      </c>
      <c r="H91" s="12">
        <f t="shared" si="28"/>
        <v>13243</v>
      </c>
      <c r="I91" s="13">
        <v>96463</v>
      </c>
      <c r="J91" s="12">
        <f t="shared" si="29"/>
        <v>96463</v>
      </c>
      <c r="K91" s="13">
        <v>96463</v>
      </c>
      <c r="L91" s="12"/>
      <c r="M91" s="13">
        <v>998.57</v>
      </c>
      <c r="N91" s="13">
        <v>91884.33</v>
      </c>
      <c r="O91" s="12">
        <f t="shared" si="26"/>
        <v>4578.6699999999983</v>
      </c>
      <c r="P91" s="12">
        <f t="shared" si="30"/>
        <v>0</v>
      </c>
      <c r="Q91" s="12">
        <f t="shared" si="27"/>
        <v>4578.6699999999983</v>
      </c>
      <c r="R91" s="13">
        <v>9055.8700000000008</v>
      </c>
      <c r="S91" s="12">
        <f t="shared" si="19"/>
        <v>82828.460000000006</v>
      </c>
    </row>
    <row r="92" spans="1:19" s="10" customFormat="1" x14ac:dyDescent="0.2">
      <c r="A92" s="10" t="s">
        <v>421</v>
      </c>
      <c r="B92" s="10" t="s">
        <v>422</v>
      </c>
      <c r="C92" s="10" t="s">
        <v>426</v>
      </c>
      <c r="D92" s="42" t="s">
        <v>174</v>
      </c>
      <c r="E92" s="11" t="s">
        <v>175</v>
      </c>
      <c r="F92" s="12">
        <v>29946</v>
      </c>
      <c r="G92" s="12">
        <v>0</v>
      </c>
      <c r="H92" s="12">
        <f t="shared" si="28"/>
        <v>-2680</v>
      </c>
      <c r="I92" s="13">
        <v>27266</v>
      </c>
      <c r="J92" s="12">
        <f t="shared" si="29"/>
        <v>27266</v>
      </c>
      <c r="K92" s="13">
        <v>27266</v>
      </c>
      <c r="L92" s="12"/>
      <c r="M92" s="13">
        <v>856</v>
      </c>
      <c r="N92" s="13">
        <v>17364.419999999998</v>
      </c>
      <c r="O92" s="12">
        <f t="shared" si="26"/>
        <v>9901.5800000000017</v>
      </c>
      <c r="P92" s="12">
        <f t="shared" si="30"/>
        <v>0</v>
      </c>
      <c r="Q92" s="12">
        <f t="shared" si="27"/>
        <v>9901.5800000000017</v>
      </c>
      <c r="R92" s="13">
        <v>13677.46</v>
      </c>
      <c r="S92" s="12">
        <f t="shared" si="19"/>
        <v>3686.9599999999991</v>
      </c>
    </row>
    <row r="93" spans="1:19" s="10" customFormat="1" x14ac:dyDescent="0.2">
      <c r="A93" s="10" t="s">
        <v>421</v>
      </c>
      <c r="B93" s="10" t="s">
        <v>425</v>
      </c>
      <c r="C93" s="10" t="s">
        <v>420</v>
      </c>
      <c r="D93" s="42" t="s">
        <v>176</v>
      </c>
      <c r="E93" s="11" t="s">
        <v>177</v>
      </c>
      <c r="F93" s="12">
        <v>1100</v>
      </c>
      <c r="G93" s="12">
        <v>0</v>
      </c>
      <c r="H93" s="12">
        <f t="shared" si="28"/>
        <v>-467</v>
      </c>
      <c r="I93" s="13">
        <v>633</v>
      </c>
      <c r="J93" s="12">
        <f t="shared" si="29"/>
        <v>633</v>
      </c>
      <c r="K93" s="13">
        <v>633</v>
      </c>
      <c r="L93" s="12"/>
      <c r="M93" s="13">
        <v>0</v>
      </c>
      <c r="N93" s="13">
        <v>609.26</v>
      </c>
      <c r="O93" s="12">
        <f t="shared" si="26"/>
        <v>23.740000000000009</v>
      </c>
      <c r="P93" s="12">
        <f t="shared" si="30"/>
        <v>0</v>
      </c>
      <c r="Q93" s="12">
        <f t="shared" si="27"/>
        <v>23.740000000000009</v>
      </c>
      <c r="R93" s="13">
        <v>70.41</v>
      </c>
      <c r="S93" s="12">
        <f t="shared" si="19"/>
        <v>538.85</v>
      </c>
    </row>
    <row r="94" spans="1:19" s="10" customFormat="1" x14ac:dyDescent="0.2">
      <c r="A94" s="10" t="s">
        <v>421</v>
      </c>
      <c r="B94" s="10" t="s">
        <v>425</v>
      </c>
      <c r="C94" s="10" t="s">
        <v>421</v>
      </c>
      <c r="D94" s="42" t="s">
        <v>178</v>
      </c>
      <c r="E94" s="11" t="s">
        <v>179</v>
      </c>
      <c r="F94" s="12">
        <v>3060</v>
      </c>
      <c r="G94" s="12">
        <v>0</v>
      </c>
      <c r="H94" s="12">
        <f t="shared" si="28"/>
        <v>8781</v>
      </c>
      <c r="I94" s="13">
        <v>11841</v>
      </c>
      <c r="J94" s="12">
        <f t="shared" si="29"/>
        <v>11841</v>
      </c>
      <c r="K94" s="13">
        <v>11841</v>
      </c>
      <c r="L94" s="12"/>
      <c r="M94" s="13">
        <v>840.16</v>
      </c>
      <c r="N94" s="13">
        <v>10415.57</v>
      </c>
      <c r="O94" s="12">
        <f t="shared" si="26"/>
        <v>1425.4300000000003</v>
      </c>
      <c r="P94" s="12">
        <f t="shared" si="30"/>
        <v>0</v>
      </c>
      <c r="Q94" s="12">
        <f t="shared" si="27"/>
        <v>1425.4300000000003</v>
      </c>
      <c r="R94" s="13">
        <v>1681.3</v>
      </c>
      <c r="S94" s="12">
        <f t="shared" ref="S94:S158" si="31">+N94-R94</f>
        <v>8734.27</v>
      </c>
    </row>
    <row r="95" spans="1:19" s="10" customFormat="1" x14ac:dyDescent="0.2">
      <c r="A95" s="10" t="s">
        <v>421</v>
      </c>
      <c r="B95" s="10" t="s">
        <v>425</v>
      </c>
      <c r="C95" s="10" t="s">
        <v>422</v>
      </c>
      <c r="D95" s="42" t="s">
        <v>180</v>
      </c>
      <c r="E95" s="11" t="s">
        <v>181</v>
      </c>
      <c r="F95" s="12">
        <v>37660</v>
      </c>
      <c r="G95" s="12">
        <v>0</v>
      </c>
      <c r="H95" s="12">
        <f t="shared" si="28"/>
        <v>18819</v>
      </c>
      <c r="I95" s="13">
        <v>56479</v>
      </c>
      <c r="J95" s="12">
        <f t="shared" si="29"/>
        <v>56479</v>
      </c>
      <c r="K95" s="13">
        <v>56479</v>
      </c>
      <c r="L95" s="12"/>
      <c r="M95" s="13">
        <v>545.26</v>
      </c>
      <c r="N95" s="13">
        <v>44107.29</v>
      </c>
      <c r="O95" s="12">
        <f t="shared" si="26"/>
        <v>12371.71</v>
      </c>
      <c r="P95" s="12">
        <f t="shared" si="30"/>
        <v>0</v>
      </c>
      <c r="Q95" s="12">
        <f t="shared" si="27"/>
        <v>12371.71</v>
      </c>
      <c r="R95" s="13">
        <v>13033.53</v>
      </c>
      <c r="S95" s="12">
        <f t="shared" si="31"/>
        <v>31073.760000000002</v>
      </c>
    </row>
    <row r="96" spans="1:19" s="10" customFormat="1" x14ac:dyDescent="0.2">
      <c r="A96" s="10" t="s">
        <v>421</v>
      </c>
      <c r="B96" s="10" t="s">
        <v>425</v>
      </c>
      <c r="C96" s="10" t="s">
        <v>425</v>
      </c>
      <c r="D96" s="42" t="s">
        <v>182</v>
      </c>
      <c r="E96" s="11" t="s">
        <v>183</v>
      </c>
      <c r="F96" s="12">
        <v>6810</v>
      </c>
      <c r="G96" s="12">
        <v>0</v>
      </c>
      <c r="H96" s="12">
        <f t="shared" si="28"/>
        <v>1571</v>
      </c>
      <c r="I96" s="13">
        <v>8381</v>
      </c>
      <c r="J96" s="12">
        <f t="shared" si="29"/>
        <v>8381</v>
      </c>
      <c r="K96" s="13">
        <v>8381</v>
      </c>
      <c r="L96" s="12"/>
      <c r="M96" s="13">
        <v>20.260000000000002</v>
      </c>
      <c r="N96" s="13">
        <v>2029.1</v>
      </c>
      <c r="O96" s="12">
        <f t="shared" si="26"/>
        <v>6351.9</v>
      </c>
      <c r="P96" s="12">
        <f t="shared" si="30"/>
        <v>0</v>
      </c>
      <c r="Q96" s="12">
        <f t="shared" si="27"/>
        <v>6351.9</v>
      </c>
      <c r="R96" s="13">
        <v>367.35</v>
      </c>
      <c r="S96" s="12">
        <f t="shared" si="31"/>
        <v>1661.75</v>
      </c>
    </row>
    <row r="97" spans="1:19" s="10" customFormat="1" x14ac:dyDescent="0.2">
      <c r="A97" s="10" t="s">
        <v>421</v>
      </c>
      <c r="B97" s="10" t="s">
        <v>425</v>
      </c>
      <c r="C97" s="10" t="s">
        <v>423</v>
      </c>
      <c r="D97" s="42" t="s">
        <v>184</v>
      </c>
      <c r="E97" s="11" t="s">
        <v>185</v>
      </c>
      <c r="F97" s="12">
        <v>500</v>
      </c>
      <c r="G97" s="12">
        <v>0</v>
      </c>
      <c r="H97" s="12">
        <f t="shared" si="28"/>
        <v>0</v>
      </c>
      <c r="I97" s="13">
        <v>500</v>
      </c>
      <c r="J97" s="12">
        <f t="shared" si="29"/>
        <v>500</v>
      </c>
      <c r="K97" s="13">
        <v>500</v>
      </c>
      <c r="L97" s="12"/>
      <c r="M97" s="13"/>
      <c r="N97" s="13">
        <v>479.83</v>
      </c>
      <c r="O97" s="12">
        <f t="shared" si="26"/>
        <v>20.170000000000016</v>
      </c>
      <c r="P97" s="12">
        <f t="shared" si="30"/>
        <v>0</v>
      </c>
      <c r="Q97" s="12">
        <f t="shared" si="27"/>
        <v>20.170000000000016</v>
      </c>
      <c r="R97" s="13">
        <v>479.83</v>
      </c>
      <c r="S97" s="12">
        <f t="shared" si="31"/>
        <v>0</v>
      </c>
    </row>
    <row r="98" spans="1:19" s="10" customFormat="1" x14ac:dyDescent="0.2">
      <c r="A98" s="10" t="s">
        <v>421</v>
      </c>
      <c r="B98" s="10" t="s">
        <v>425</v>
      </c>
      <c r="C98" s="10" t="s">
        <v>426</v>
      </c>
      <c r="D98" s="42" t="s">
        <v>186</v>
      </c>
      <c r="E98" s="11" t="s">
        <v>187</v>
      </c>
      <c r="F98" s="12">
        <v>22008</v>
      </c>
      <c r="G98" s="12">
        <v>0</v>
      </c>
      <c r="H98" s="12">
        <f t="shared" si="28"/>
        <v>33138</v>
      </c>
      <c r="I98" s="13">
        <v>55146</v>
      </c>
      <c r="J98" s="12">
        <f t="shared" si="29"/>
        <v>55146</v>
      </c>
      <c r="K98" s="13">
        <v>55146</v>
      </c>
      <c r="L98" s="12"/>
      <c r="M98" s="13">
        <v>784.98</v>
      </c>
      <c r="N98" s="13">
        <v>38440.300000000003</v>
      </c>
      <c r="O98" s="12">
        <f t="shared" si="26"/>
        <v>16705.699999999997</v>
      </c>
      <c r="P98" s="12">
        <f t="shared" si="30"/>
        <v>0</v>
      </c>
      <c r="Q98" s="12">
        <f t="shared" si="27"/>
        <v>16705.699999999997</v>
      </c>
      <c r="R98" s="13">
        <v>11884.76</v>
      </c>
      <c r="S98" s="12">
        <f t="shared" si="31"/>
        <v>26555.54</v>
      </c>
    </row>
    <row r="99" spans="1:19" s="10" customFormat="1" x14ac:dyDescent="0.2">
      <c r="A99" s="10" t="s">
        <v>421</v>
      </c>
      <c r="B99" s="10" t="s">
        <v>423</v>
      </c>
      <c r="C99" s="10" t="s">
        <v>420</v>
      </c>
      <c r="D99" s="42" t="s">
        <v>411</v>
      </c>
      <c r="E99" s="11" t="s">
        <v>412</v>
      </c>
      <c r="F99" s="12">
        <v>0</v>
      </c>
      <c r="G99" s="12">
        <v>0</v>
      </c>
      <c r="H99" s="12">
        <f t="shared" si="28"/>
        <v>30</v>
      </c>
      <c r="I99" s="13">
        <v>30</v>
      </c>
      <c r="J99" s="12">
        <f t="shared" si="29"/>
        <v>30</v>
      </c>
      <c r="K99" s="13">
        <v>30</v>
      </c>
      <c r="L99" s="12"/>
      <c r="M99" s="13">
        <v>0</v>
      </c>
      <c r="N99" s="13">
        <v>0</v>
      </c>
      <c r="O99" s="12">
        <f t="shared" si="26"/>
        <v>30</v>
      </c>
      <c r="P99" s="12">
        <f t="shared" ref="P99:P100" si="32">+J99-K99</f>
        <v>0</v>
      </c>
      <c r="Q99" s="12">
        <f t="shared" ref="Q99:Q100" si="33">+J99-N99</f>
        <v>30</v>
      </c>
      <c r="R99" s="13">
        <v>0</v>
      </c>
      <c r="S99" s="12">
        <f t="shared" si="31"/>
        <v>0</v>
      </c>
    </row>
    <row r="100" spans="1:19" s="10" customFormat="1" x14ac:dyDescent="0.2">
      <c r="A100" s="10" t="s">
        <v>421</v>
      </c>
      <c r="B100" s="10" t="s">
        <v>423</v>
      </c>
      <c r="C100" s="10" t="s">
        <v>421</v>
      </c>
      <c r="D100" s="42" t="s">
        <v>188</v>
      </c>
      <c r="E100" s="11" t="s">
        <v>189</v>
      </c>
      <c r="F100" s="12">
        <v>4200</v>
      </c>
      <c r="G100" s="12">
        <v>0</v>
      </c>
      <c r="H100" s="12">
        <f t="shared" si="28"/>
        <v>-249</v>
      </c>
      <c r="I100" s="13">
        <v>3951</v>
      </c>
      <c r="J100" s="12">
        <f t="shared" si="29"/>
        <v>3951</v>
      </c>
      <c r="K100" s="13">
        <v>3951</v>
      </c>
      <c r="L100" s="12"/>
      <c r="M100" s="13">
        <v>574.53</v>
      </c>
      <c r="N100" s="13">
        <v>3678.13</v>
      </c>
      <c r="O100" s="12">
        <f t="shared" si="26"/>
        <v>272.86999999999989</v>
      </c>
      <c r="P100" s="12">
        <f t="shared" si="32"/>
        <v>0</v>
      </c>
      <c r="Q100" s="12">
        <f t="shared" si="33"/>
        <v>272.86999999999989</v>
      </c>
      <c r="R100" s="13">
        <v>991</v>
      </c>
      <c r="S100" s="12">
        <f t="shared" si="31"/>
        <v>2687.13</v>
      </c>
    </row>
    <row r="101" spans="1:19" s="10" customFormat="1" x14ac:dyDescent="0.2">
      <c r="A101" s="10" t="s">
        <v>421</v>
      </c>
      <c r="B101" s="10" t="s">
        <v>423</v>
      </c>
      <c r="C101" s="10" t="s">
        <v>422</v>
      </c>
      <c r="D101" s="42" t="s">
        <v>190</v>
      </c>
      <c r="E101" s="11" t="s">
        <v>191</v>
      </c>
      <c r="F101" s="12">
        <v>9310</v>
      </c>
      <c r="G101" s="12">
        <v>0</v>
      </c>
      <c r="H101" s="12">
        <f t="shared" si="28"/>
        <v>17822</v>
      </c>
      <c r="I101" s="13">
        <v>27132</v>
      </c>
      <c r="J101" s="12">
        <f t="shared" si="29"/>
        <v>27132</v>
      </c>
      <c r="K101" s="13">
        <v>27132</v>
      </c>
      <c r="L101" s="12"/>
      <c r="M101" s="13">
        <v>3989.45</v>
      </c>
      <c r="N101" s="13">
        <v>15291.16</v>
      </c>
      <c r="O101" s="12">
        <f t="shared" si="26"/>
        <v>11840.84</v>
      </c>
      <c r="P101" s="12">
        <f t="shared" si="30"/>
        <v>0</v>
      </c>
      <c r="Q101" s="12">
        <f t="shared" si="27"/>
        <v>11840.84</v>
      </c>
      <c r="R101" s="13">
        <v>4440.88</v>
      </c>
      <c r="S101" s="12">
        <f t="shared" si="31"/>
        <v>10850.279999999999</v>
      </c>
    </row>
    <row r="102" spans="1:19" s="10" customFormat="1" x14ac:dyDescent="0.2">
      <c r="A102" s="10" t="s">
        <v>421</v>
      </c>
      <c r="B102" s="10" t="s">
        <v>423</v>
      </c>
      <c r="C102" s="10" t="s">
        <v>425</v>
      </c>
      <c r="D102" s="42" t="s">
        <v>192</v>
      </c>
      <c r="E102" s="11" t="s">
        <v>193</v>
      </c>
      <c r="F102" s="12">
        <v>20610</v>
      </c>
      <c r="G102" s="12">
        <v>0</v>
      </c>
      <c r="H102" s="12">
        <f t="shared" si="28"/>
        <v>7059</v>
      </c>
      <c r="I102" s="13">
        <v>27669</v>
      </c>
      <c r="J102" s="12">
        <f t="shared" si="29"/>
        <v>27669</v>
      </c>
      <c r="K102" s="13">
        <v>27669</v>
      </c>
      <c r="L102" s="12"/>
      <c r="M102" s="13">
        <v>7161.84</v>
      </c>
      <c r="N102" s="13">
        <v>20932.41</v>
      </c>
      <c r="O102" s="12">
        <f t="shared" si="26"/>
        <v>6736.59</v>
      </c>
      <c r="P102" s="12">
        <f t="shared" si="30"/>
        <v>0</v>
      </c>
      <c r="Q102" s="12">
        <f t="shared" si="27"/>
        <v>6736.59</v>
      </c>
      <c r="R102" s="13">
        <v>1612.46</v>
      </c>
      <c r="S102" s="12">
        <f t="shared" si="31"/>
        <v>19319.95</v>
      </c>
    </row>
    <row r="103" spans="1:19" s="10" customFormat="1" x14ac:dyDescent="0.2">
      <c r="A103" s="10" t="s">
        <v>421</v>
      </c>
      <c r="B103" s="10" t="s">
        <v>423</v>
      </c>
      <c r="C103" s="10" t="s">
        <v>423</v>
      </c>
      <c r="D103" s="42" t="s">
        <v>194</v>
      </c>
      <c r="E103" s="11" t="s">
        <v>195</v>
      </c>
      <c r="F103" s="12">
        <v>21553</v>
      </c>
      <c r="G103" s="12">
        <v>0</v>
      </c>
      <c r="H103" s="12">
        <f t="shared" si="28"/>
        <v>70379.41</v>
      </c>
      <c r="I103" s="13">
        <v>91932.41</v>
      </c>
      <c r="J103" s="12">
        <f t="shared" si="29"/>
        <v>91932.41</v>
      </c>
      <c r="K103" s="13">
        <v>91932.41</v>
      </c>
      <c r="L103" s="12"/>
      <c r="M103" s="13">
        <v>26475.39</v>
      </c>
      <c r="N103" s="13">
        <v>55981.21</v>
      </c>
      <c r="O103" s="12">
        <f t="shared" si="26"/>
        <v>35951.200000000004</v>
      </c>
      <c r="P103" s="12">
        <f t="shared" si="30"/>
        <v>0</v>
      </c>
      <c r="Q103" s="12">
        <f t="shared" si="27"/>
        <v>35951.200000000004</v>
      </c>
      <c r="R103" s="13">
        <v>12343.9</v>
      </c>
      <c r="S103" s="12">
        <f t="shared" si="31"/>
        <v>43637.31</v>
      </c>
    </row>
    <row r="104" spans="1:19" s="10" customFormat="1" x14ac:dyDescent="0.2">
      <c r="A104" s="10" t="s">
        <v>421</v>
      </c>
      <c r="B104" s="10" t="s">
        <v>423</v>
      </c>
      <c r="C104" s="10" t="s">
        <v>427</v>
      </c>
      <c r="D104" s="42" t="s">
        <v>196</v>
      </c>
      <c r="E104" s="11" t="s">
        <v>197</v>
      </c>
      <c r="F104" s="12">
        <v>19660</v>
      </c>
      <c r="G104" s="12">
        <v>0</v>
      </c>
      <c r="H104" s="12">
        <f t="shared" si="28"/>
        <v>17832</v>
      </c>
      <c r="I104" s="13">
        <v>37492</v>
      </c>
      <c r="J104" s="12">
        <f t="shared" si="29"/>
        <v>37492</v>
      </c>
      <c r="K104" s="13">
        <v>37492</v>
      </c>
      <c r="L104" s="12"/>
      <c r="M104" s="13">
        <v>2942.9</v>
      </c>
      <c r="N104" s="13">
        <v>19961.509999999998</v>
      </c>
      <c r="O104" s="12">
        <f t="shared" si="26"/>
        <v>17530.490000000002</v>
      </c>
      <c r="P104" s="12">
        <f t="shared" si="30"/>
        <v>0</v>
      </c>
      <c r="Q104" s="12">
        <f t="shared" si="27"/>
        <v>17530.490000000002</v>
      </c>
      <c r="R104" s="13">
        <v>5994.06</v>
      </c>
      <c r="S104" s="12">
        <f t="shared" si="31"/>
        <v>13967.449999999997</v>
      </c>
    </row>
    <row r="105" spans="1:19" s="10" customFormat="1" x14ac:dyDescent="0.2">
      <c r="A105" s="10" t="s">
        <v>421</v>
      </c>
      <c r="B105" s="10" t="s">
        <v>423</v>
      </c>
      <c r="C105" s="10" t="s">
        <v>424</v>
      </c>
      <c r="D105" s="42" t="s">
        <v>198</v>
      </c>
      <c r="E105" s="11" t="s">
        <v>199</v>
      </c>
      <c r="F105" s="12">
        <v>5550</v>
      </c>
      <c r="G105" s="12">
        <v>0</v>
      </c>
      <c r="H105" s="12">
        <f t="shared" si="28"/>
        <v>-1200</v>
      </c>
      <c r="I105" s="13">
        <v>4350</v>
      </c>
      <c r="J105" s="12">
        <f t="shared" si="29"/>
        <v>4350</v>
      </c>
      <c r="K105" s="13">
        <v>4350</v>
      </c>
      <c r="L105" s="12"/>
      <c r="M105" s="13">
        <v>566.66999999999996</v>
      </c>
      <c r="N105" s="13">
        <v>2069.86</v>
      </c>
      <c r="O105" s="12">
        <f t="shared" si="26"/>
        <v>2280.14</v>
      </c>
      <c r="P105" s="12">
        <f t="shared" si="30"/>
        <v>0</v>
      </c>
      <c r="Q105" s="12">
        <f t="shared" si="27"/>
        <v>2280.14</v>
      </c>
      <c r="R105" s="13">
        <v>406.39</v>
      </c>
      <c r="S105" s="12">
        <f t="shared" si="31"/>
        <v>1663.4700000000003</v>
      </c>
    </row>
    <row r="106" spans="1:19" s="10" customFormat="1" x14ac:dyDescent="0.2">
      <c r="A106" s="10" t="s">
        <v>421</v>
      </c>
      <c r="B106" s="10" t="s">
        <v>423</v>
      </c>
      <c r="C106" s="10" t="s">
        <v>426</v>
      </c>
      <c r="D106" s="42" t="s">
        <v>200</v>
      </c>
      <c r="E106" s="11" t="s">
        <v>201</v>
      </c>
      <c r="F106" s="12">
        <v>14260</v>
      </c>
      <c r="G106" s="12">
        <v>0</v>
      </c>
      <c r="H106" s="12">
        <f t="shared" si="28"/>
        <v>17709</v>
      </c>
      <c r="I106" s="13">
        <v>31969</v>
      </c>
      <c r="J106" s="12">
        <f t="shared" si="29"/>
        <v>31969</v>
      </c>
      <c r="K106" s="13">
        <v>31969</v>
      </c>
      <c r="L106" s="12"/>
      <c r="M106" s="13">
        <v>2500.44</v>
      </c>
      <c r="N106" s="13">
        <v>16126.41</v>
      </c>
      <c r="O106" s="12">
        <f t="shared" si="26"/>
        <v>15842.59</v>
      </c>
      <c r="P106" s="12">
        <f t="shared" si="30"/>
        <v>0</v>
      </c>
      <c r="Q106" s="12">
        <f t="shared" si="27"/>
        <v>15842.59</v>
      </c>
      <c r="R106" s="13">
        <v>9256.2000000000007</v>
      </c>
      <c r="S106" s="12">
        <f t="shared" si="31"/>
        <v>6870.2099999999991</v>
      </c>
    </row>
    <row r="107" spans="1:19" s="10" customFormat="1" x14ac:dyDescent="0.2">
      <c r="A107" s="10" t="s">
        <v>421</v>
      </c>
      <c r="B107" s="10" t="s">
        <v>427</v>
      </c>
      <c r="C107" s="10" t="s">
        <v>420</v>
      </c>
      <c r="D107" s="42" t="s">
        <v>202</v>
      </c>
      <c r="E107" s="11" t="s">
        <v>203</v>
      </c>
      <c r="F107" s="12">
        <v>2100</v>
      </c>
      <c r="G107" s="12">
        <v>0</v>
      </c>
      <c r="H107" s="12">
        <f t="shared" si="28"/>
        <v>700</v>
      </c>
      <c r="I107" s="13">
        <v>2800</v>
      </c>
      <c r="J107" s="12">
        <f t="shared" si="29"/>
        <v>2800</v>
      </c>
      <c r="K107" s="13">
        <v>2800</v>
      </c>
      <c r="L107" s="12"/>
      <c r="M107" s="13"/>
      <c r="N107" s="13">
        <v>0</v>
      </c>
      <c r="O107" s="12">
        <f t="shared" si="26"/>
        <v>2800</v>
      </c>
      <c r="P107" s="12">
        <f t="shared" si="30"/>
        <v>0</v>
      </c>
      <c r="Q107" s="12">
        <f t="shared" si="27"/>
        <v>2800</v>
      </c>
      <c r="R107" s="13">
        <v>0</v>
      </c>
      <c r="S107" s="12">
        <f t="shared" si="31"/>
        <v>0</v>
      </c>
    </row>
    <row r="108" spans="1:19" s="10" customFormat="1" x14ac:dyDescent="0.2">
      <c r="A108" s="10" t="s">
        <v>421</v>
      </c>
      <c r="B108" s="10" t="s">
        <v>427</v>
      </c>
      <c r="C108" s="10" t="s">
        <v>421</v>
      </c>
      <c r="D108" s="42" t="s">
        <v>204</v>
      </c>
      <c r="E108" s="11" t="s">
        <v>205</v>
      </c>
      <c r="F108" s="12">
        <v>52150</v>
      </c>
      <c r="G108" s="12">
        <v>0</v>
      </c>
      <c r="H108" s="12">
        <f t="shared" si="28"/>
        <v>3127</v>
      </c>
      <c r="I108" s="13">
        <v>55277</v>
      </c>
      <c r="J108" s="12">
        <f t="shared" si="29"/>
        <v>55277</v>
      </c>
      <c r="K108" s="13">
        <v>55277</v>
      </c>
      <c r="L108" s="12"/>
      <c r="M108" s="13">
        <v>6640.03</v>
      </c>
      <c r="N108" s="13">
        <v>41018.519999999997</v>
      </c>
      <c r="O108" s="12">
        <f t="shared" si="26"/>
        <v>14258.480000000003</v>
      </c>
      <c r="P108" s="12">
        <f t="shared" si="30"/>
        <v>0</v>
      </c>
      <c r="Q108" s="12">
        <f t="shared" si="27"/>
        <v>14258.480000000003</v>
      </c>
      <c r="R108" s="13">
        <v>2508.4299999999998</v>
      </c>
      <c r="S108" s="12">
        <f t="shared" si="31"/>
        <v>38510.089999999997</v>
      </c>
    </row>
    <row r="109" spans="1:19" s="10" customFormat="1" x14ac:dyDescent="0.2">
      <c r="A109" s="10" t="s">
        <v>421</v>
      </c>
      <c r="B109" s="10" t="s">
        <v>427</v>
      </c>
      <c r="C109" s="10" t="s">
        <v>422</v>
      </c>
      <c r="D109" s="42" t="s">
        <v>206</v>
      </c>
      <c r="E109" s="11" t="s">
        <v>207</v>
      </c>
      <c r="F109" s="12">
        <v>115180</v>
      </c>
      <c r="G109" s="12">
        <v>0</v>
      </c>
      <c r="H109" s="12">
        <f t="shared" si="28"/>
        <v>-91146</v>
      </c>
      <c r="I109" s="13">
        <v>24034</v>
      </c>
      <c r="J109" s="12">
        <f t="shared" si="29"/>
        <v>24034</v>
      </c>
      <c r="K109" s="13">
        <v>24034</v>
      </c>
      <c r="L109" s="12"/>
      <c r="M109" s="13">
        <v>831.38</v>
      </c>
      <c r="N109" s="13">
        <v>8638.07</v>
      </c>
      <c r="O109" s="12">
        <f t="shared" si="26"/>
        <v>15395.93</v>
      </c>
      <c r="P109" s="12">
        <f t="shared" si="30"/>
        <v>0</v>
      </c>
      <c r="Q109" s="12">
        <f t="shared" si="27"/>
        <v>15395.93</v>
      </c>
      <c r="R109" s="13">
        <v>473.59</v>
      </c>
      <c r="S109" s="12">
        <f t="shared" si="31"/>
        <v>8164.48</v>
      </c>
    </row>
    <row r="110" spans="1:19" s="10" customFormat="1" x14ac:dyDescent="0.2">
      <c r="A110" s="10" t="s">
        <v>421</v>
      </c>
      <c r="B110" s="10" t="s">
        <v>427</v>
      </c>
      <c r="C110" s="10" t="s">
        <v>423</v>
      </c>
      <c r="D110" s="42" t="s">
        <v>208</v>
      </c>
      <c r="E110" s="11" t="s">
        <v>209</v>
      </c>
      <c r="F110" s="12">
        <v>18279</v>
      </c>
      <c r="G110" s="12">
        <v>0</v>
      </c>
      <c r="H110" s="12">
        <f t="shared" si="28"/>
        <v>11392</v>
      </c>
      <c r="I110" s="13">
        <v>29671</v>
      </c>
      <c r="J110" s="12">
        <f t="shared" si="29"/>
        <v>29671</v>
      </c>
      <c r="K110" s="13">
        <v>29671</v>
      </c>
      <c r="L110" s="12"/>
      <c r="M110" s="13">
        <v>585.94000000000005</v>
      </c>
      <c r="N110" s="13">
        <v>16663.05</v>
      </c>
      <c r="O110" s="12">
        <f t="shared" si="26"/>
        <v>13007.95</v>
      </c>
      <c r="P110" s="12">
        <f t="shared" si="30"/>
        <v>0</v>
      </c>
      <c r="Q110" s="12">
        <f t="shared" si="27"/>
        <v>13007.95</v>
      </c>
      <c r="R110" s="13">
        <v>6944.52</v>
      </c>
      <c r="S110" s="12">
        <f t="shared" si="31"/>
        <v>9718.5299999999988</v>
      </c>
    </row>
    <row r="111" spans="1:19" s="10" customFormat="1" x14ac:dyDescent="0.2">
      <c r="A111" s="10" t="s">
        <v>421</v>
      </c>
      <c r="B111" s="10" t="s">
        <v>427</v>
      </c>
      <c r="C111" s="10" t="s">
        <v>426</v>
      </c>
      <c r="D111" s="42" t="s">
        <v>210</v>
      </c>
      <c r="E111" s="11" t="s">
        <v>211</v>
      </c>
      <c r="F111" s="12">
        <v>25100</v>
      </c>
      <c r="G111" s="12">
        <v>0</v>
      </c>
      <c r="H111" s="12">
        <f t="shared" si="28"/>
        <v>74477</v>
      </c>
      <c r="I111" s="13">
        <v>99577</v>
      </c>
      <c r="J111" s="12">
        <f t="shared" si="29"/>
        <v>99577</v>
      </c>
      <c r="K111" s="13">
        <v>99577</v>
      </c>
      <c r="L111" s="12"/>
      <c r="M111" s="13">
        <v>21681.88</v>
      </c>
      <c r="N111" s="13">
        <v>51537.45</v>
      </c>
      <c r="O111" s="12">
        <f t="shared" si="26"/>
        <v>48039.55</v>
      </c>
      <c r="P111" s="12">
        <f t="shared" si="30"/>
        <v>0</v>
      </c>
      <c r="Q111" s="12">
        <f t="shared" si="27"/>
        <v>48039.55</v>
      </c>
      <c r="R111" s="13">
        <v>18131.669999999998</v>
      </c>
      <c r="S111" s="12">
        <f t="shared" si="31"/>
        <v>33405.78</v>
      </c>
    </row>
    <row r="112" spans="1:19" s="10" customFormat="1" x14ac:dyDescent="0.2">
      <c r="A112" s="10" t="s">
        <v>421</v>
      </c>
      <c r="B112" s="10" t="s">
        <v>424</v>
      </c>
      <c r="C112" s="10" t="s">
        <v>420</v>
      </c>
      <c r="D112" s="42" t="s">
        <v>212</v>
      </c>
      <c r="E112" s="11" t="s">
        <v>213</v>
      </c>
      <c r="F112" s="12">
        <v>16785</v>
      </c>
      <c r="G112" s="12">
        <v>0</v>
      </c>
      <c r="H112" s="12">
        <f t="shared" si="28"/>
        <v>-506</v>
      </c>
      <c r="I112" s="13">
        <v>16279</v>
      </c>
      <c r="J112" s="12">
        <f t="shared" si="29"/>
        <v>16279</v>
      </c>
      <c r="K112" s="13">
        <v>16279</v>
      </c>
      <c r="L112" s="12"/>
      <c r="M112" s="13">
        <v>273.70999999999998</v>
      </c>
      <c r="N112" s="13">
        <v>7117.18</v>
      </c>
      <c r="O112" s="12">
        <f t="shared" si="26"/>
        <v>9161.82</v>
      </c>
      <c r="P112" s="12">
        <f t="shared" si="30"/>
        <v>0</v>
      </c>
      <c r="Q112" s="12">
        <f t="shared" si="27"/>
        <v>9161.82</v>
      </c>
      <c r="R112" s="13">
        <v>3252.26</v>
      </c>
      <c r="S112" s="12">
        <f t="shared" si="31"/>
        <v>3864.92</v>
      </c>
    </row>
    <row r="113" spans="1:19" s="10" customFormat="1" x14ac:dyDescent="0.2">
      <c r="A113" s="10" t="s">
        <v>421</v>
      </c>
      <c r="B113" s="10" t="s">
        <v>424</v>
      </c>
      <c r="C113" s="10" t="s">
        <v>421</v>
      </c>
      <c r="D113" s="42" t="s">
        <v>214</v>
      </c>
      <c r="E113" s="11" t="s">
        <v>215</v>
      </c>
      <c r="F113" s="12">
        <v>38400</v>
      </c>
      <c r="G113" s="12">
        <v>0</v>
      </c>
      <c r="H113" s="12">
        <f t="shared" si="28"/>
        <v>-15848</v>
      </c>
      <c r="I113" s="13">
        <v>22552</v>
      </c>
      <c r="J113" s="12">
        <f t="shared" si="29"/>
        <v>22552</v>
      </c>
      <c r="K113" s="13">
        <v>22552</v>
      </c>
      <c r="L113" s="12"/>
      <c r="M113" s="13">
        <v>171.2</v>
      </c>
      <c r="N113" s="13">
        <v>10092.209999999999</v>
      </c>
      <c r="O113" s="12">
        <f t="shared" si="26"/>
        <v>12459.79</v>
      </c>
      <c r="P113" s="12">
        <f t="shared" si="30"/>
        <v>0</v>
      </c>
      <c r="Q113" s="12">
        <f t="shared" si="27"/>
        <v>12459.79</v>
      </c>
      <c r="R113" s="13">
        <v>284.61</v>
      </c>
      <c r="S113" s="12">
        <f t="shared" si="31"/>
        <v>9807.5999999999985</v>
      </c>
    </row>
    <row r="114" spans="1:19" s="10" customFormat="1" x14ac:dyDescent="0.2">
      <c r="A114" s="10" t="s">
        <v>421</v>
      </c>
      <c r="B114" s="10" t="s">
        <v>424</v>
      </c>
      <c r="C114" s="10" t="s">
        <v>422</v>
      </c>
      <c r="D114" s="42" t="s">
        <v>216</v>
      </c>
      <c r="E114" s="11" t="s">
        <v>217</v>
      </c>
      <c r="F114" s="12">
        <v>92725</v>
      </c>
      <c r="G114" s="12">
        <v>0</v>
      </c>
      <c r="H114" s="12">
        <f t="shared" si="28"/>
        <v>8198</v>
      </c>
      <c r="I114" s="13">
        <v>100923</v>
      </c>
      <c r="J114" s="12">
        <f t="shared" si="29"/>
        <v>100923</v>
      </c>
      <c r="K114" s="13">
        <v>100923</v>
      </c>
      <c r="L114" s="12"/>
      <c r="M114" s="13">
        <v>21040.94</v>
      </c>
      <c r="N114" s="13">
        <v>79886.5</v>
      </c>
      <c r="O114" s="12">
        <f t="shared" si="26"/>
        <v>21036.5</v>
      </c>
      <c r="P114" s="12">
        <f t="shared" si="30"/>
        <v>0</v>
      </c>
      <c r="Q114" s="12">
        <f t="shared" si="27"/>
        <v>21036.5</v>
      </c>
      <c r="R114" s="13">
        <v>8520.2099999999991</v>
      </c>
      <c r="S114" s="12">
        <f t="shared" si="31"/>
        <v>71366.290000000008</v>
      </c>
    </row>
    <row r="115" spans="1:19" s="10" customFormat="1" x14ac:dyDescent="0.2">
      <c r="A115" s="10" t="s">
        <v>421</v>
      </c>
      <c r="B115" s="10" t="s">
        <v>424</v>
      </c>
      <c r="C115" s="10" t="s">
        <v>425</v>
      </c>
      <c r="D115" s="42" t="s">
        <v>218</v>
      </c>
      <c r="E115" s="11" t="s">
        <v>219</v>
      </c>
      <c r="F115" s="12">
        <v>6105</v>
      </c>
      <c r="G115" s="12">
        <v>0</v>
      </c>
      <c r="H115" s="12">
        <f t="shared" si="28"/>
        <v>-201</v>
      </c>
      <c r="I115" s="13">
        <v>5904</v>
      </c>
      <c r="J115" s="12">
        <f t="shared" si="29"/>
        <v>5904</v>
      </c>
      <c r="K115" s="13">
        <v>5904</v>
      </c>
      <c r="L115" s="12"/>
      <c r="M115" s="13">
        <v>0</v>
      </c>
      <c r="N115" s="13">
        <v>3628.97</v>
      </c>
      <c r="O115" s="12">
        <f t="shared" si="26"/>
        <v>2275.0300000000002</v>
      </c>
      <c r="P115" s="12">
        <f t="shared" si="30"/>
        <v>0</v>
      </c>
      <c r="Q115" s="12">
        <f t="shared" si="27"/>
        <v>2275.0300000000002</v>
      </c>
      <c r="R115" s="13">
        <v>1846.23</v>
      </c>
      <c r="S115" s="12">
        <f t="shared" si="31"/>
        <v>1782.7399999999998</v>
      </c>
    </row>
    <row r="116" spans="1:19" s="10" customFormat="1" x14ac:dyDescent="0.2">
      <c r="A116" s="10" t="s">
        <v>421</v>
      </c>
      <c r="B116" s="10" t="s">
        <v>424</v>
      </c>
      <c r="C116" s="10" t="s">
        <v>423</v>
      </c>
      <c r="D116" s="42" t="s">
        <v>220</v>
      </c>
      <c r="E116" s="11" t="s">
        <v>221</v>
      </c>
      <c r="F116" s="12">
        <v>146045</v>
      </c>
      <c r="G116" s="12">
        <v>0</v>
      </c>
      <c r="H116" s="12">
        <f t="shared" si="28"/>
        <v>41652</v>
      </c>
      <c r="I116" s="13">
        <v>187697</v>
      </c>
      <c r="J116" s="12">
        <f t="shared" si="29"/>
        <v>187697</v>
      </c>
      <c r="K116" s="13">
        <v>187697</v>
      </c>
      <c r="L116" s="12"/>
      <c r="M116" s="13">
        <v>14430.62</v>
      </c>
      <c r="N116" s="13">
        <v>116642.81</v>
      </c>
      <c r="O116" s="12">
        <f t="shared" si="26"/>
        <v>71054.19</v>
      </c>
      <c r="P116" s="12">
        <f t="shared" si="30"/>
        <v>0</v>
      </c>
      <c r="Q116" s="12">
        <f t="shared" si="27"/>
        <v>71054.19</v>
      </c>
      <c r="R116" s="13">
        <v>52005.98</v>
      </c>
      <c r="S116" s="12">
        <f t="shared" si="31"/>
        <v>64636.829999999994</v>
      </c>
    </row>
    <row r="117" spans="1:19" s="10" customFormat="1" x14ac:dyDescent="0.2">
      <c r="A117" s="10" t="s">
        <v>421</v>
      </c>
      <c r="B117" s="10" t="s">
        <v>424</v>
      </c>
      <c r="C117" s="10" t="s">
        <v>427</v>
      </c>
      <c r="D117" s="42" t="s">
        <v>222</v>
      </c>
      <c r="E117" s="11" t="s">
        <v>223</v>
      </c>
      <c r="F117" s="12">
        <v>500</v>
      </c>
      <c r="G117" s="12">
        <v>0</v>
      </c>
      <c r="H117" s="12">
        <f t="shared" si="28"/>
        <v>-100</v>
      </c>
      <c r="I117" s="13">
        <v>400</v>
      </c>
      <c r="J117" s="12">
        <f t="shared" si="29"/>
        <v>400</v>
      </c>
      <c r="K117" s="13">
        <v>400</v>
      </c>
      <c r="L117" s="12"/>
      <c r="M117" s="13"/>
      <c r="N117" s="13">
        <v>213.95</v>
      </c>
      <c r="O117" s="12">
        <f t="shared" si="26"/>
        <v>186.05</v>
      </c>
      <c r="P117" s="12">
        <f t="shared" si="30"/>
        <v>0</v>
      </c>
      <c r="Q117" s="12">
        <f t="shared" si="27"/>
        <v>186.05</v>
      </c>
      <c r="R117" s="13">
        <v>0</v>
      </c>
      <c r="S117" s="12">
        <f t="shared" si="31"/>
        <v>213.95</v>
      </c>
    </row>
    <row r="118" spans="1:19" s="10" customFormat="1" x14ac:dyDescent="0.2">
      <c r="A118" s="10" t="s">
        <v>421</v>
      </c>
      <c r="B118" s="10" t="s">
        <v>424</v>
      </c>
      <c r="C118" s="10" t="s">
        <v>424</v>
      </c>
      <c r="D118" s="42" t="s">
        <v>224</v>
      </c>
      <c r="E118" s="11" t="s">
        <v>225</v>
      </c>
      <c r="F118" s="12">
        <v>9631</v>
      </c>
      <c r="G118" s="12">
        <v>0</v>
      </c>
      <c r="H118" s="12">
        <f t="shared" si="28"/>
        <v>6921</v>
      </c>
      <c r="I118" s="13">
        <v>16552</v>
      </c>
      <c r="J118" s="12">
        <f t="shared" si="29"/>
        <v>16552</v>
      </c>
      <c r="K118" s="13">
        <v>16552</v>
      </c>
      <c r="L118" s="12"/>
      <c r="M118" s="13">
        <v>103.88</v>
      </c>
      <c r="N118" s="13">
        <v>7905.24</v>
      </c>
      <c r="O118" s="12">
        <f t="shared" si="26"/>
        <v>8646.76</v>
      </c>
      <c r="P118" s="12">
        <f t="shared" si="30"/>
        <v>0</v>
      </c>
      <c r="Q118" s="12">
        <f t="shared" si="27"/>
        <v>8646.76</v>
      </c>
      <c r="R118" s="13">
        <v>236.59</v>
      </c>
      <c r="S118" s="12">
        <f t="shared" si="31"/>
        <v>7668.65</v>
      </c>
    </row>
    <row r="119" spans="1:19" s="10" customFormat="1" x14ac:dyDescent="0.2">
      <c r="A119" s="10" t="s">
        <v>421</v>
      </c>
      <c r="B119" s="10" t="s">
        <v>424</v>
      </c>
      <c r="C119" s="10" t="s">
        <v>428</v>
      </c>
      <c r="D119" s="42" t="s">
        <v>226</v>
      </c>
      <c r="E119" s="11" t="s">
        <v>227</v>
      </c>
      <c r="F119" s="12">
        <v>500</v>
      </c>
      <c r="G119" s="12">
        <v>0</v>
      </c>
      <c r="H119" s="12">
        <f t="shared" si="28"/>
        <v>-400</v>
      </c>
      <c r="I119" s="13">
        <v>100</v>
      </c>
      <c r="J119" s="12">
        <f t="shared" si="29"/>
        <v>100</v>
      </c>
      <c r="K119" s="13">
        <v>100</v>
      </c>
      <c r="L119" s="12"/>
      <c r="M119" s="13"/>
      <c r="N119" s="13">
        <v>0</v>
      </c>
      <c r="O119" s="12">
        <f t="shared" si="26"/>
        <v>100</v>
      </c>
      <c r="P119" s="12">
        <f t="shared" si="30"/>
        <v>0</v>
      </c>
      <c r="Q119" s="12">
        <f t="shared" si="27"/>
        <v>100</v>
      </c>
      <c r="R119" s="13">
        <v>0</v>
      </c>
      <c r="S119" s="12">
        <f t="shared" si="31"/>
        <v>0</v>
      </c>
    </row>
    <row r="120" spans="1:19" s="10" customFormat="1" x14ac:dyDescent="0.2">
      <c r="A120" s="10" t="s">
        <v>421</v>
      </c>
      <c r="B120" s="10" t="s">
        <v>424</v>
      </c>
      <c r="C120" s="10" t="s">
        <v>426</v>
      </c>
      <c r="D120" s="42" t="s">
        <v>228</v>
      </c>
      <c r="E120" s="11" t="s">
        <v>229</v>
      </c>
      <c r="F120" s="12">
        <v>9750</v>
      </c>
      <c r="G120" s="12">
        <v>0</v>
      </c>
      <c r="H120" s="12">
        <f t="shared" si="28"/>
        <v>5446</v>
      </c>
      <c r="I120" s="13">
        <v>15196</v>
      </c>
      <c r="J120" s="12">
        <f t="shared" si="29"/>
        <v>15196</v>
      </c>
      <c r="K120" s="13">
        <v>15196</v>
      </c>
      <c r="L120" s="12"/>
      <c r="M120" s="13">
        <v>528.84</v>
      </c>
      <c r="N120" s="13">
        <v>10071.040000000001</v>
      </c>
      <c r="O120" s="12">
        <f t="shared" si="26"/>
        <v>5124.9599999999991</v>
      </c>
      <c r="P120" s="12">
        <f t="shared" si="30"/>
        <v>0</v>
      </c>
      <c r="Q120" s="12">
        <f t="shared" si="27"/>
        <v>5124.9599999999991</v>
      </c>
      <c r="R120" s="13">
        <v>6371.1</v>
      </c>
      <c r="S120" s="12">
        <f t="shared" si="31"/>
        <v>3699.9400000000005</v>
      </c>
    </row>
    <row r="121" spans="1:19" s="10" customFormat="1" x14ac:dyDescent="0.2">
      <c r="A121" s="10" t="s">
        <v>421</v>
      </c>
      <c r="B121" s="10" t="s">
        <v>428</v>
      </c>
      <c r="C121" s="10" t="s">
        <v>419</v>
      </c>
      <c r="D121" s="42" t="s">
        <v>230</v>
      </c>
      <c r="E121" s="11" t="s">
        <v>231</v>
      </c>
      <c r="F121" s="12">
        <v>78366</v>
      </c>
      <c r="G121" s="12">
        <v>0</v>
      </c>
      <c r="H121" s="12">
        <f t="shared" si="28"/>
        <v>136281</v>
      </c>
      <c r="I121" s="13">
        <v>214647</v>
      </c>
      <c r="J121" s="12">
        <f t="shared" si="29"/>
        <v>214647</v>
      </c>
      <c r="K121" s="13">
        <v>214647</v>
      </c>
      <c r="L121" s="12"/>
      <c r="M121" s="13">
        <v>29888.03</v>
      </c>
      <c r="N121" s="13">
        <v>176842.96</v>
      </c>
      <c r="O121" s="12">
        <f t="shared" si="26"/>
        <v>37804.040000000008</v>
      </c>
      <c r="P121" s="12">
        <f t="shared" si="30"/>
        <v>0</v>
      </c>
      <c r="Q121" s="12">
        <f t="shared" si="27"/>
        <v>37804.040000000008</v>
      </c>
      <c r="R121" s="13">
        <v>34065.33</v>
      </c>
      <c r="S121" s="12">
        <f t="shared" si="31"/>
        <v>142777.63</v>
      </c>
    </row>
    <row r="122" spans="1:19" s="16" customFormat="1" x14ac:dyDescent="0.2">
      <c r="A122" s="10"/>
      <c r="B122" s="10"/>
      <c r="C122" s="10"/>
      <c r="D122" s="75" t="s">
        <v>232</v>
      </c>
      <c r="E122" s="76" t="s">
        <v>233</v>
      </c>
      <c r="F122" s="77">
        <f>SUM(F123:F131)</f>
        <v>111989</v>
      </c>
      <c r="G122" s="77">
        <f t="shared" ref="G122:S122" si="34">SUM(G123:G131)</f>
        <v>0</v>
      </c>
      <c r="H122" s="77">
        <f>SUM(H123:H131)</f>
        <v>304147.58999999997</v>
      </c>
      <c r="I122" s="77">
        <f t="shared" si="34"/>
        <v>416136.58999999997</v>
      </c>
      <c r="J122" s="77">
        <f t="shared" si="34"/>
        <v>416136.58999999997</v>
      </c>
      <c r="K122" s="77">
        <f t="shared" si="34"/>
        <v>416136.58999999997</v>
      </c>
      <c r="L122" s="77">
        <f t="shared" si="34"/>
        <v>0</v>
      </c>
      <c r="M122" s="77">
        <f>SUM(M123:M131)</f>
        <v>8887.48</v>
      </c>
      <c r="N122" s="77">
        <f t="shared" si="34"/>
        <v>319051.65999999992</v>
      </c>
      <c r="O122" s="77">
        <f t="shared" si="34"/>
        <v>97084.929999999964</v>
      </c>
      <c r="P122" s="77">
        <f t="shared" si="34"/>
        <v>0</v>
      </c>
      <c r="Q122" s="77">
        <f t="shared" si="34"/>
        <v>97084.929999999964</v>
      </c>
      <c r="R122" s="77">
        <f t="shared" si="34"/>
        <v>265356.86</v>
      </c>
      <c r="S122" s="77">
        <f t="shared" si="34"/>
        <v>53694.800000000017</v>
      </c>
    </row>
    <row r="123" spans="1:19" s="10" customFormat="1" hidden="1" x14ac:dyDescent="0.2">
      <c r="A123" s="10" t="s">
        <v>421</v>
      </c>
      <c r="B123" s="10" t="s">
        <v>426</v>
      </c>
      <c r="C123" s="10" t="s">
        <v>420</v>
      </c>
      <c r="D123" s="42"/>
      <c r="E123" s="11" t="s">
        <v>234</v>
      </c>
      <c r="F123" s="12">
        <v>55698</v>
      </c>
      <c r="G123" s="12"/>
      <c r="H123" s="12">
        <f t="shared" si="28"/>
        <v>119916</v>
      </c>
      <c r="I123" s="13">
        <v>175614</v>
      </c>
      <c r="J123" s="12">
        <f t="shared" si="29"/>
        <v>175614</v>
      </c>
      <c r="K123" s="13">
        <v>175614</v>
      </c>
      <c r="L123" s="12"/>
      <c r="M123" s="13">
        <v>0</v>
      </c>
      <c r="N123" s="13">
        <v>157121.13</v>
      </c>
      <c r="O123" s="12">
        <f t="shared" ref="O123:O131" si="35">+K123-N123</f>
        <v>18492.869999999995</v>
      </c>
      <c r="P123" s="12">
        <f t="shared" ref="P123:P131" si="36">+J123-K123</f>
        <v>0</v>
      </c>
      <c r="Q123" s="12">
        <f t="shared" ref="Q123:Q131" si="37">+J123-N123</f>
        <v>18492.869999999995</v>
      </c>
      <c r="R123" s="13">
        <v>148159.54999999999</v>
      </c>
      <c r="S123" s="12">
        <f t="shared" si="31"/>
        <v>8961.5800000000163</v>
      </c>
    </row>
    <row r="124" spans="1:19" s="10" customFormat="1" hidden="1" x14ac:dyDescent="0.2">
      <c r="A124" s="10" t="s">
        <v>421</v>
      </c>
      <c r="B124" s="10" t="s">
        <v>426</v>
      </c>
      <c r="C124" s="10" t="s">
        <v>421</v>
      </c>
      <c r="D124" s="42"/>
      <c r="E124" s="11" t="s">
        <v>235</v>
      </c>
      <c r="F124" s="12">
        <v>488</v>
      </c>
      <c r="G124" s="12"/>
      <c r="H124" s="12">
        <f t="shared" si="28"/>
        <v>57809.59</v>
      </c>
      <c r="I124" s="13">
        <v>58297.59</v>
      </c>
      <c r="J124" s="12">
        <f t="shared" si="29"/>
        <v>58297.59</v>
      </c>
      <c r="K124" s="13">
        <v>58297.59</v>
      </c>
      <c r="L124" s="12"/>
      <c r="M124" s="13">
        <v>0</v>
      </c>
      <c r="N124" s="13">
        <v>32634.65</v>
      </c>
      <c r="O124" s="12">
        <f t="shared" si="35"/>
        <v>25662.939999999995</v>
      </c>
      <c r="P124" s="12">
        <f t="shared" si="36"/>
        <v>0</v>
      </c>
      <c r="Q124" s="12">
        <f t="shared" si="37"/>
        <v>25662.939999999995</v>
      </c>
      <c r="R124" s="13">
        <v>27390.79</v>
      </c>
      <c r="S124" s="12">
        <f t="shared" si="31"/>
        <v>5243.8600000000006</v>
      </c>
    </row>
    <row r="125" spans="1:19" s="10" customFormat="1" hidden="1" x14ac:dyDescent="0.2">
      <c r="A125" s="10" t="s">
        <v>421</v>
      </c>
      <c r="B125" s="10" t="s">
        <v>426</v>
      </c>
      <c r="C125" s="10" t="s">
        <v>422</v>
      </c>
      <c r="D125" s="42"/>
      <c r="E125" s="11" t="s">
        <v>236</v>
      </c>
      <c r="F125" s="12">
        <v>50673</v>
      </c>
      <c r="G125" s="12"/>
      <c r="H125" s="12">
        <f t="shared" si="28"/>
        <v>8864</v>
      </c>
      <c r="I125" s="13">
        <v>59537</v>
      </c>
      <c r="J125" s="12">
        <f t="shared" si="29"/>
        <v>59537</v>
      </c>
      <c r="K125" s="13">
        <v>59537</v>
      </c>
      <c r="L125" s="12"/>
      <c r="M125" s="13"/>
      <c r="N125" s="13">
        <v>41934.61</v>
      </c>
      <c r="O125" s="12">
        <f t="shared" si="35"/>
        <v>17602.39</v>
      </c>
      <c r="P125" s="12">
        <f t="shared" si="36"/>
        <v>0</v>
      </c>
      <c r="Q125" s="12">
        <f t="shared" si="37"/>
        <v>17602.39</v>
      </c>
      <c r="R125" s="13">
        <v>36550.339999999997</v>
      </c>
      <c r="S125" s="12">
        <f t="shared" si="31"/>
        <v>5384.2700000000041</v>
      </c>
    </row>
    <row r="126" spans="1:19" s="10" customFormat="1" hidden="1" x14ac:dyDescent="0.2">
      <c r="A126" s="10" t="s">
        <v>421</v>
      </c>
      <c r="B126" s="10" t="s">
        <v>426</v>
      </c>
      <c r="C126" s="10" t="s">
        <v>425</v>
      </c>
      <c r="D126" s="42"/>
      <c r="E126" s="11" t="s">
        <v>237</v>
      </c>
      <c r="F126" s="12">
        <v>213</v>
      </c>
      <c r="G126" s="12"/>
      <c r="H126" s="12">
        <f t="shared" si="28"/>
        <v>35766</v>
      </c>
      <c r="I126" s="13">
        <v>35979</v>
      </c>
      <c r="J126" s="12">
        <f t="shared" si="29"/>
        <v>35979</v>
      </c>
      <c r="K126" s="13">
        <v>35979</v>
      </c>
      <c r="L126" s="12"/>
      <c r="M126" s="13">
        <v>3132.96</v>
      </c>
      <c r="N126" s="13">
        <v>35842.17</v>
      </c>
      <c r="O126" s="12">
        <f t="shared" si="35"/>
        <v>136.83000000000175</v>
      </c>
      <c r="P126" s="12">
        <f t="shared" si="36"/>
        <v>0</v>
      </c>
      <c r="Q126" s="12">
        <f t="shared" si="37"/>
        <v>136.83000000000175</v>
      </c>
      <c r="R126" s="13">
        <v>20629.080000000002</v>
      </c>
      <c r="S126" s="12">
        <f t="shared" si="31"/>
        <v>15213.089999999997</v>
      </c>
    </row>
    <row r="127" spans="1:19" s="10" customFormat="1" hidden="1" x14ac:dyDescent="0.2">
      <c r="A127" s="16" t="s">
        <v>421</v>
      </c>
      <c r="B127" s="16" t="s">
        <v>426</v>
      </c>
      <c r="C127" s="16" t="s">
        <v>423</v>
      </c>
      <c r="D127" s="42"/>
      <c r="E127" s="11" t="s">
        <v>238</v>
      </c>
      <c r="F127" s="12">
        <v>224</v>
      </c>
      <c r="G127" s="12"/>
      <c r="H127" s="12">
        <f t="shared" si="28"/>
        <v>7350</v>
      </c>
      <c r="I127" s="13">
        <v>7574</v>
      </c>
      <c r="J127" s="12">
        <f t="shared" si="29"/>
        <v>7574</v>
      </c>
      <c r="K127" s="13">
        <v>7574</v>
      </c>
      <c r="L127" s="12"/>
      <c r="M127" s="13">
        <v>0</v>
      </c>
      <c r="N127" s="13">
        <v>3559.1</v>
      </c>
      <c r="O127" s="12">
        <f t="shared" si="35"/>
        <v>4014.9</v>
      </c>
      <c r="P127" s="12">
        <f t="shared" si="36"/>
        <v>0</v>
      </c>
      <c r="Q127" s="12">
        <f t="shared" si="37"/>
        <v>4014.9</v>
      </c>
      <c r="R127" s="13">
        <v>2542.8200000000002</v>
      </c>
      <c r="S127" s="12">
        <f t="shared" si="31"/>
        <v>1016.2799999999997</v>
      </c>
    </row>
    <row r="128" spans="1:19" s="10" customFormat="1" hidden="1" x14ac:dyDescent="0.2">
      <c r="A128" s="10" t="s">
        <v>421</v>
      </c>
      <c r="B128" s="10" t="s">
        <v>426</v>
      </c>
      <c r="C128" s="10" t="s">
        <v>427</v>
      </c>
      <c r="D128" s="42"/>
      <c r="E128" s="11" t="s">
        <v>239</v>
      </c>
      <c r="F128" s="12">
        <v>267</v>
      </c>
      <c r="G128" s="12"/>
      <c r="H128" s="12">
        <f t="shared" si="28"/>
        <v>297</v>
      </c>
      <c r="I128" s="13">
        <v>564</v>
      </c>
      <c r="J128" s="12">
        <f t="shared" si="29"/>
        <v>564</v>
      </c>
      <c r="K128" s="13">
        <v>564</v>
      </c>
      <c r="L128" s="12"/>
      <c r="M128" s="13"/>
      <c r="N128" s="13">
        <v>444.35</v>
      </c>
      <c r="O128" s="12">
        <f t="shared" si="35"/>
        <v>119.64999999999998</v>
      </c>
      <c r="P128" s="12">
        <f t="shared" si="36"/>
        <v>0</v>
      </c>
      <c r="Q128" s="12">
        <f t="shared" si="37"/>
        <v>119.64999999999998</v>
      </c>
      <c r="R128" s="13">
        <v>395.77</v>
      </c>
      <c r="S128" s="12">
        <f t="shared" si="31"/>
        <v>48.580000000000041</v>
      </c>
    </row>
    <row r="129" spans="1:19" s="10" customFormat="1" hidden="1" x14ac:dyDescent="0.2">
      <c r="A129" s="10" t="s">
        <v>421</v>
      </c>
      <c r="B129" s="10" t="s">
        <v>426</v>
      </c>
      <c r="C129" s="10" t="s">
        <v>424</v>
      </c>
      <c r="D129" s="42"/>
      <c r="E129" s="11" t="s">
        <v>240</v>
      </c>
      <c r="F129" s="12">
        <v>437</v>
      </c>
      <c r="G129" s="12"/>
      <c r="H129" s="12">
        <f t="shared" si="28"/>
        <v>29491</v>
      </c>
      <c r="I129" s="13">
        <v>29928</v>
      </c>
      <c r="J129" s="12">
        <f t="shared" si="29"/>
        <v>29928</v>
      </c>
      <c r="K129" s="13">
        <v>29928</v>
      </c>
      <c r="L129" s="12"/>
      <c r="M129" s="13">
        <v>1417.75</v>
      </c>
      <c r="N129" s="13">
        <v>4060.82</v>
      </c>
      <c r="O129" s="12">
        <f t="shared" si="35"/>
        <v>25867.18</v>
      </c>
      <c r="P129" s="12">
        <f t="shared" si="36"/>
        <v>0</v>
      </c>
      <c r="Q129" s="12">
        <f t="shared" si="37"/>
        <v>25867.18</v>
      </c>
      <c r="R129" s="13">
        <v>2441.37</v>
      </c>
      <c r="S129" s="12">
        <f t="shared" si="31"/>
        <v>1619.4500000000003</v>
      </c>
    </row>
    <row r="130" spans="1:19" s="17" customFormat="1" ht="15" hidden="1" x14ac:dyDescent="0.2">
      <c r="A130" s="10" t="s">
        <v>421</v>
      </c>
      <c r="B130" s="10" t="s">
        <v>426</v>
      </c>
      <c r="C130" s="10" t="s">
        <v>428</v>
      </c>
      <c r="D130" s="42"/>
      <c r="E130" s="11" t="s">
        <v>241</v>
      </c>
      <c r="F130" s="12">
        <v>3435</v>
      </c>
      <c r="G130" s="12"/>
      <c r="H130" s="12">
        <f t="shared" si="28"/>
        <v>13969</v>
      </c>
      <c r="I130" s="13">
        <v>17404</v>
      </c>
      <c r="J130" s="12">
        <f t="shared" si="29"/>
        <v>17404</v>
      </c>
      <c r="K130" s="13">
        <v>17404</v>
      </c>
      <c r="L130" s="12"/>
      <c r="M130" s="13">
        <v>0</v>
      </c>
      <c r="N130" s="13">
        <v>17175.04</v>
      </c>
      <c r="O130" s="12">
        <f t="shared" si="35"/>
        <v>228.95999999999913</v>
      </c>
      <c r="P130" s="12">
        <f t="shared" si="36"/>
        <v>0</v>
      </c>
      <c r="Q130" s="12">
        <f t="shared" si="37"/>
        <v>228.95999999999913</v>
      </c>
      <c r="R130" s="13">
        <v>15622.38</v>
      </c>
      <c r="S130" s="12">
        <f t="shared" si="31"/>
        <v>1552.6600000000017</v>
      </c>
    </row>
    <row r="131" spans="1:19" s="10" customFormat="1" hidden="1" x14ac:dyDescent="0.2">
      <c r="A131" s="10" t="s">
        <v>421</v>
      </c>
      <c r="B131" s="10" t="s">
        <v>426</v>
      </c>
      <c r="C131" s="10" t="s">
        <v>426</v>
      </c>
      <c r="D131" s="42"/>
      <c r="E131" s="11" t="s">
        <v>242</v>
      </c>
      <c r="F131" s="12">
        <v>554</v>
      </c>
      <c r="G131" s="12"/>
      <c r="H131" s="12">
        <f t="shared" si="28"/>
        <v>30685</v>
      </c>
      <c r="I131" s="13">
        <v>31239</v>
      </c>
      <c r="J131" s="12">
        <f t="shared" si="29"/>
        <v>31239</v>
      </c>
      <c r="K131" s="13">
        <v>31239</v>
      </c>
      <c r="L131" s="12"/>
      <c r="M131" s="13">
        <v>4336.7700000000004</v>
      </c>
      <c r="N131" s="13">
        <v>26279.79</v>
      </c>
      <c r="O131" s="12">
        <f t="shared" si="35"/>
        <v>4959.2099999999991</v>
      </c>
      <c r="P131" s="12">
        <f t="shared" si="36"/>
        <v>0</v>
      </c>
      <c r="Q131" s="12">
        <f t="shared" si="37"/>
        <v>4959.2099999999991</v>
      </c>
      <c r="R131" s="13">
        <v>11624.76</v>
      </c>
      <c r="S131" s="12">
        <f t="shared" si="31"/>
        <v>14655.03</v>
      </c>
    </row>
    <row r="132" spans="1:19" s="49" customFormat="1" ht="30" customHeight="1" x14ac:dyDescent="0.2">
      <c r="A132" s="10"/>
      <c r="B132" s="10"/>
      <c r="C132" s="10"/>
      <c r="D132" s="63"/>
      <c r="E132" s="53" t="s">
        <v>243</v>
      </c>
      <c r="F132" s="54">
        <f t="shared" ref="F132:S132" si="38">SUM(F133:F148)</f>
        <v>4926868</v>
      </c>
      <c r="G132" s="54">
        <f t="shared" si="38"/>
        <v>0</v>
      </c>
      <c r="H132" s="54">
        <f t="shared" si="38"/>
        <v>-1312042</v>
      </c>
      <c r="I132" s="54">
        <f t="shared" si="38"/>
        <v>3614826</v>
      </c>
      <c r="J132" s="54">
        <f t="shared" si="38"/>
        <v>3614826</v>
      </c>
      <c r="K132" s="54">
        <f t="shared" si="38"/>
        <v>3614826</v>
      </c>
      <c r="L132" s="54">
        <f t="shared" si="38"/>
        <v>525308.9</v>
      </c>
      <c r="M132" s="54">
        <f>SUM(M133:M148)</f>
        <v>126740.52</v>
      </c>
      <c r="N132" s="54">
        <f t="shared" si="38"/>
        <v>2185709.23</v>
      </c>
      <c r="O132" s="54">
        <f t="shared" si="38"/>
        <v>1429116.77</v>
      </c>
      <c r="P132" s="54">
        <f t="shared" si="38"/>
        <v>0</v>
      </c>
      <c r="Q132" s="54">
        <f t="shared" si="38"/>
        <v>1429116.77</v>
      </c>
      <c r="R132" s="54">
        <f t="shared" si="38"/>
        <v>1229863.47</v>
      </c>
      <c r="S132" s="54">
        <f t="shared" si="38"/>
        <v>955845.76</v>
      </c>
    </row>
    <row r="133" spans="1:19" s="10" customFormat="1" x14ac:dyDescent="0.2">
      <c r="A133" s="10" t="s">
        <v>422</v>
      </c>
      <c r="B133" s="10" t="s">
        <v>419</v>
      </c>
      <c r="C133" s="10" t="s">
        <v>420</v>
      </c>
      <c r="D133" s="42" t="s">
        <v>244</v>
      </c>
      <c r="E133" s="11" t="s">
        <v>245</v>
      </c>
      <c r="F133" s="12">
        <v>33396</v>
      </c>
      <c r="G133" s="12">
        <v>0</v>
      </c>
      <c r="H133" s="12">
        <f>+I133-F133</f>
        <v>-22347</v>
      </c>
      <c r="I133" s="13">
        <v>11049</v>
      </c>
      <c r="J133" s="12">
        <f>+F133+H133</f>
        <v>11049</v>
      </c>
      <c r="K133" s="13">
        <v>11049</v>
      </c>
      <c r="L133" s="12"/>
      <c r="M133" s="13">
        <v>0</v>
      </c>
      <c r="N133" s="13">
        <v>8953.43</v>
      </c>
      <c r="O133" s="12">
        <f t="shared" ref="O133:O147" si="39">+K133-N133</f>
        <v>2095.5699999999997</v>
      </c>
      <c r="P133" s="12">
        <f>+J133-K133</f>
        <v>0</v>
      </c>
      <c r="Q133" s="12">
        <f t="shared" ref="Q133:Q147" si="40">+J133-N133</f>
        <v>2095.5699999999997</v>
      </c>
      <c r="R133" s="13">
        <v>3471.2</v>
      </c>
      <c r="S133" s="12">
        <f t="shared" si="31"/>
        <v>5482.2300000000005</v>
      </c>
    </row>
    <row r="134" spans="1:19" s="10" customFormat="1" x14ac:dyDescent="0.2">
      <c r="A134" s="10" t="s">
        <v>422</v>
      </c>
      <c r="B134" s="10" t="s">
        <v>419</v>
      </c>
      <c r="C134" s="10" t="s">
        <v>421</v>
      </c>
      <c r="D134" s="42" t="s">
        <v>246</v>
      </c>
      <c r="E134" s="11" t="s">
        <v>247</v>
      </c>
      <c r="F134" s="12">
        <v>1000</v>
      </c>
      <c r="G134" s="12">
        <v>0</v>
      </c>
      <c r="H134" s="12">
        <f t="shared" ref="H134:H141" si="41">+I134-F134</f>
        <v>-1000</v>
      </c>
      <c r="I134" s="13">
        <v>0</v>
      </c>
      <c r="J134" s="12">
        <f t="shared" ref="J134:J156" si="42">+F134+H134</f>
        <v>0</v>
      </c>
      <c r="K134" s="13">
        <v>0</v>
      </c>
      <c r="L134" s="12"/>
      <c r="M134" s="13"/>
      <c r="N134" s="13">
        <v>0</v>
      </c>
      <c r="O134" s="12">
        <f t="shared" si="39"/>
        <v>0</v>
      </c>
      <c r="P134" s="12">
        <f t="shared" ref="P134:P156" si="43">+J134-K134</f>
        <v>0</v>
      </c>
      <c r="Q134" s="12">
        <f t="shared" si="40"/>
        <v>0</v>
      </c>
      <c r="R134" s="13">
        <v>0</v>
      </c>
      <c r="S134" s="12">
        <f t="shared" si="31"/>
        <v>0</v>
      </c>
    </row>
    <row r="135" spans="1:19" s="10" customFormat="1" x14ac:dyDescent="0.2">
      <c r="A135" s="10" t="s">
        <v>422</v>
      </c>
      <c r="B135" s="10" t="s">
        <v>419</v>
      </c>
      <c r="C135" s="10" t="s">
        <v>422</v>
      </c>
      <c r="D135" s="42" t="s">
        <v>248</v>
      </c>
      <c r="E135" s="11" t="s">
        <v>249</v>
      </c>
      <c r="F135" s="12">
        <v>0</v>
      </c>
      <c r="G135" s="12">
        <v>0</v>
      </c>
      <c r="H135" s="12">
        <f t="shared" si="41"/>
        <v>2088</v>
      </c>
      <c r="I135" s="13">
        <v>2088</v>
      </c>
      <c r="J135" s="12">
        <f t="shared" si="42"/>
        <v>2088</v>
      </c>
      <c r="K135" s="13">
        <v>2088</v>
      </c>
      <c r="L135" s="12"/>
      <c r="M135" s="13">
        <v>312.98</v>
      </c>
      <c r="N135" s="13">
        <v>1033.83</v>
      </c>
      <c r="O135" s="12">
        <f t="shared" si="39"/>
        <v>1054.17</v>
      </c>
      <c r="P135" s="12">
        <f t="shared" si="43"/>
        <v>0</v>
      </c>
      <c r="Q135" s="12">
        <f t="shared" si="40"/>
        <v>1054.17</v>
      </c>
      <c r="R135" s="13">
        <v>0</v>
      </c>
      <c r="S135" s="12">
        <f t="shared" si="31"/>
        <v>1033.83</v>
      </c>
    </row>
    <row r="136" spans="1:19" s="10" customFormat="1" ht="13.5" customHeight="1" x14ac:dyDescent="0.2">
      <c r="A136" s="17" t="s">
        <v>422</v>
      </c>
      <c r="B136" s="17" t="s">
        <v>419</v>
      </c>
      <c r="C136" s="17" t="s">
        <v>425</v>
      </c>
      <c r="D136" s="42" t="s">
        <v>250</v>
      </c>
      <c r="E136" s="11" t="s">
        <v>251</v>
      </c>
      <c r="F136" s="12">
        <v>0</v>
      </c>
      <c r="G136" s="12">
        <v>0</v>
      </c>
      <c r="H136" s="12">
        <f t="shared" si="41"/>
        <v>3439</v>
      </c>
      <c r="I136" s="13">
        <v>3439</v>
      </c>
      <c r="J136" s="12">
        <f t="shared" si="42"/>
        <v>3439</v>
      </c>
      <c r="K136" s="13">
        <v>3439</v>
      </c>
      <c r="L136" s="12"/>
      <c r="M136" s="13"/>
      <c r="N136" s="13">
        <v>3438.98</v>
      </c>
      <c r="O136" s="12">
        <f t="shared" si="39"/>
        <v>1.999999999998181E-2</v>
      </c>
      <c r="P136" s="12">
        <f t="shared" si="43"/>
        <v>0</v>
      </c>
      <c r="Q136" s="12">
        <f t="shared" si="40"/>
        <v>1.999999999998181E-2</v>
      </c>
      <c r="R136" s="13">
        <v>0</v>
      </c>
      <c r="S136" s="12">
        <f t="shared" si="31"/>
        <v>3438.98</v>
      </c>
    </row>
    <row r="137" spans="1:19" s="10" customFormat="1" x14ac:dyDescent="0.2">
      <c r="A137" s="10" t="s">
        <v>422</v>
      </c>
      <c r="B137" s="10" t="s">
        <v>419</v>
      </c>
      <c r="C137" s="10" t="s">
        <v>423</v>
      </c>
      <c r="D137" s="42" t="s">
        <v>252</v>
      </c>
      <c r="E137" s="11" t="s">
        <v>253</v>
      </c>
      <c r="F137" s="12">
        <v>170</v>
      </c>
      <c r="G137" s="12">
        <v>0</v>
      </c>
      <c r="H137" s="12">
        <f t="shared" si="41"/>
        <v>4120</v>
      </c>
      <c r="I137" s="13">
        <v>4290</v>
      </c>
      <c r="J137" s="12">
        <f t="shared" si="42"/>
        <v>4290</v>
      </c>
      <c r="K137" s="13">
        <v>4290</v>
      </c>
      <c r="L137" s="12"/>
      <c r="M137" s="13">
        <v>775.75</v>
      </c>
      <c r="N137" s="13">
        <v>4092.75</v>
      </c>
      <c r="O137" s="12">
        <f t="shared" si="39"/>
        <v>197.25</v>
      </c>
      <c r="P137" s="12">
        <f t="shared" si="43"/>
        <v>0</v>
      </c>
      <c r="Q137" s="12">
        <f t="shared" si="40"/>
        <v>197.25</v>
      </c>
      <c r="R137" s="13">
        <v>0</v>
      </c>
      <c r="S137" s="12">
        <f t="shared" si="31"/>
        <v>4092.75</v>
      </c>
    </row>
    <row r="138" spans="1:19" s="10" customFormat="1" x14ac:dyDescent="0.2">
      <c r="A138" s="49" t="s">
        <v>422</v>
      </c>
      <c r="B138" s="49" t="s">
        <v>419</v>
      </c>
      <c r="C138" s="49" t="s">
        <v>424</v>
      </c>
      <c r="D138" s="42" t="s">
        <v>254</v>
      </c>
      <c r="E138" s="11" t="s">
        <v>255</v>
      </c>
      <c r="F138" s="12">
        <v>20</v>
      </c>
      <c r="G138" s="12">
        <v>0</v>
      </c>
      <c r="H138" s="12">
        <f t="shared" si="41"/>
        <v>0</v>
      </c>
      <c r="I138" s="13">
        <v>20</v>
      </c>
      <c r="J138" s="12">
        <f t="shared" si="42"/>
        <v>20</v>
      </c>
      <c r="K138" s="13">
        <v>20</v>
      </c>
      <c r="L138" s="12"/>
      <c r="M138" s="13"/>
      <c r="N138" s="13">
        <v>0</v>
      </c>
      <c r="O138" s="12">
        <f t="shared" si="39"/>
        <v>20</v>
      </c>
      <c r="P138" s="12">
        <f t="shared" si="43"/>
        <v>0</v>
      </c>
      <c r="Q138" s="12">
        <f t="shared" si="40"/>
        <v>20</v>
      </c>
      <c r="R138" s="13">
        <v>0</v>
      </c>
      <c r="S138" s="12">
        <f t="shared" si="31"/>
        <v>0</v>
      </c>
    </row>
    <row r="139" spans="1:19" s="10" customFormat="1" x14ac:dyDescent="0.2">
      <c r="A139" s="10" t="s">
        <v>422</v>
      </c>
      <c r="B139" s="10" t="s">
        <v>419</v>
      </c>
      <c r="C139" s="10" t="s">
        <v>428</v>
      </c>
      <c r="D139" s="42" t="s">
        <v>256</v>
      </c>
      <c r="E139" s="11" t="s">
        <v>257</v>
      </c>
      <c r="F139" s="12">
        <v>120</v>
      </c>
      <c r="G139" s="12">
        <v>0</v>
      </c>
      <c r="H139" s="12">
        <f t="shared" si="41"/>
        <v>3777</v>
      </c>
      <c r="I139" s="13">
        <v>3897</v>
      </c>
      <c r="J139" s="12">
        <f t="shared" si="42"/>
        <v>3897</v>
      </c>
      <c r="K139" s="13">
        <v>3897</v>
      </c>
      <c r="L139" s="12"/>
      <c r="M139" s="13">
        <v>1637.1</v>
      </c>
      <c r="N139" s="13">
        <v>2283.75</v>
      </c>
      <c r="O139" s="12">
        <f t="shared" si="39"/>
        <v>1613.25</v>
      </c>
      <c r="P139" s="12">
        <f t="shared" si="43"/>
        <v>0</v>
      </c>
      <c r="Q139" s="12">
        <f t="shared" si="40"/>
        <v>1613.25</v>
      </c>
      <c r="R139" s="13">
        <v>0</v>
      </c>
      <c r="S139" s="12">
        <f t="shared" si="31"/>
        <v>2283.75</v>
      </c>
    </row>
    <row r="140" spans="1:19" s="10" customFormat="1" x14ac:dyDescent="0.2">
      <c r="A140" s="10" t="s">
        <v>422</v>
      </c>
      <c r="B140" s="10" t="s">
        <v>419</v>
      </c>
      <c r="C140" s="10" t="s">
        <v>426</v>
      </c>
      <c r="D140" s="42" t="s">
        <v>258</v>
      </c>
      <c r="E140" s="11" t="s">
        <v>259</v>
      </c>
      <c r="F140" s="12">
        <v>20</v>
      </c>
      <c r="G140" s="12">
        <v>0</v>
      </c>
      <c r="H140" s="12">
        <f t="shared" si="41"/>
        <v>3248</v>
      </c>
      <c r="I140" s="13">
        <v>3268</v>
      </c>
      <c r="J140" s="12">
        <f t="shared" si="42"/>
        <v>3268</v>
      </c>
      <c r="K140" s="13">
        <v>3268</v>
      </c>
      <c r="L140" s="12"/>
      <c r="M140" s="13"/>
      <c r="N140" s="13">
        <v>3242.05</v>
      </c>
      <c r="O140" s="12">
        <f t="shared" si="39"/>
        <v>25.949999999999818</v>
      </c>
      <c r="P140" s="12">
        <f t="shared" si="43"/>
        <v>0</v>
      </c>
      <c r="Q140" s="12">
        <f t="shared" si="40"/>
        <v>25.949999999999818</v>
      </c>
      <c r="R140" s="13">
        <v>0</v>
      </c>
      <c r="S140" s="12">
        <f t="shared" si="31"/>
        <v>3242.05</v>
      </c>
    </row>
    <row r="141" spans="1:19" s="10" customFormat="1" x14ac:dyDescent="0.2">
      <c r="A141" s="10" t="s">
        <v>422</v>
      </c>
      <c r="B141" s="10" t="s">
        <v>420</v>
      </c>
      <c r="C141" s="10" t="s">
        <v>425</v>
      </c>
      <c r="D141" s="42" t="s">
        <v>260</v>
      </c>
      <c r="E141" s="11" t="s">
        <v>261</v>
      </c>
      <c r="F141" s="12">
        <v>2229991</v>
      </c>
      <c r="G141" s="12">
        <v>0</v>
      </c>
      <c r="H141" s="12">
        <f t="shared" si="41"/>
        <v>-2012358</v>
      </c>
      <c r="I141" s="13">
        <v>217633</v>
      </c>
      <c r="J141" s="12">
        <f t="shared" si="42"/>
        <v>217633</v>
      </c>
      <c r="K141" s="13">
        <v>217633</v>
      </c>
      <c r="L141" s="12"/>
      <c r="M141" s="13"/>
      <c r="N141" s="13">
        <v>217390</v>
      </c>
      <c r="O141" s="12">
        <f t="shared" si="39"/>
        <v>243</v>
      </c>
      <c r="P141" s="12">
        <f t="shared" si="43"/>
        <v>0</v>
      </c>
      <c r="Q141" s="12">
        <f t="shared" si="40"/>
        <v>243</v>
      </c>
      <c r="R141" s="13">
        <v>0</v>
      </c>
      <c r="S141" s="12">
        <f t="shared" si="31"/>
        <v>217390</v>
      </c>
    </row>
    <row r="142" spans="1:19" s="10" customFormat="1" x14ac:dyDescent="0.2">
      <c r="A142" s="10" t="s">
        <v>422</v>
      </c>
      <c r="B142" s="10" t="s">
        <v>421</v>
      </c>
      <c r="C142" s="10" t="s">
        <v>419</v>
      </c>
      <c r="D142" s="42" t="s">
        <v>262</v>
      </c>
      <c r="E142" s="11" t="s">
        <v>263</v>
      </c>
      <c r="F142" s="12">
        <v>6040</v>
      </c>
      <c r="G142" s="12">
        <v>0</v>
      </c>
      <c r="H142" s="12">
        <f t="shared" ref="H142:H156" si="44">+I142-F142</f>
        <v>19523</v>
      </c>
      <c r="I142" s="13">
        <v>25563</v>
      </c>
      <c r="J142" s="12">
        <f t="shared" si="42"/>
        <v>25563</v>
      </c>
      <c r="K142" s="13">
        <v>25563</v>
      </c>
      <c r="L142" s="12"/>
      <c r="M142" s="13">
        <v>-866.7</v>
      </c>
      <c r="N142" s="13">
        <v>19903.330000000002</v>
      </c>
      <c r="O142" s="12">
        <f t="shared" si="39"/>
        <v>5659.6699999999983</v>
      </c>
      <c r="P142" s="12">
        <f t="shared" si="43"/>
        <v>0</v>
      </c>
      <c r="Q142" s="12">
        <f t="shared" si="40"/>
        <v>5659.6699999999983</v>
      </c>
      <c r="R142" s="13">
        <v>2505.77</v>
      </c>
      <c r="S142" s="12">
        <f t="shared" si="31"/>
        <v>17397.560000000001</v>
      </c>
    </row>
    <row r="143" spans="1:19" s="10" customFormat="1" ht="13.5" customHeight="1" x14ac:dyDescent="0.2">
      <c r="A143" s="10" t="s">
        <v>422</v>
      </c>
      <c r="B143" s="10" t="s">
        <v>422</v>
      </c>
      <c r="C143" s="10" t="s">
        <v>420</v>
      </c>
      <c r="D143" s="42" t="s">
        <v>264</v>
      </c>
      <c r="E143" s="11" t="s">
        <v>265</v>
      </c>
      <c r="F143" s="12">
        <v>40</v>
      </c>
      <c r="G143" s="12">
        <v>0</v>
      </c>
      <c r="H143" s="12">
        <f t="shared" si="44"/>
        <v>1700</v>
      </c>
      <c r="I143" s="13">
        <v>1740</v>
      </c>
      <c r="J143" s="12">
        <f t="shared" si="42"/>
        <v>1740</v>
      </c>
      <c r="K143" s="13">
        <v>1740</v>
      </c>
      <c r="L143" s="12"/>
      <c r="M143" s="13"/>
      <c r="N143" s="13">
        <v>1698.53</v>
      </c>
      <c r="O143" s="12">
        <f t="shared" si="39"/>
        <v>41.470000000000027</v>
      </c>
      <c r="P143" s="12">
        <f t="shared" si="43"/>
        <v>0</v>
      </c>
      <c r="Q143" s="12">
        <f t="shared" si="40"/>
        <v>41.470000000000027</v>
      </c>
      <c r="R143" s="13">
        <v>0</v>
      </c>
      <c r="S143" s="12">
        <f t="shared" si="31"/>
        <v>1698.53</v>
      </c>
    </row>
    <row r="144" spans="1:19" s="10" customFormat="1" x14ac:dyDescent="0.2">
      <c r="A144" s="10" t="s">
        <v>422</v>
      </c>
      <c r="B144" s="10" t="s">
        <v>425</v>
      </c>
      <c r="C144" s="10" t="s">
        <v>419</v>
      </c>
      <c r="D144" s="42" t="s">
        <v>266</v>
      </c>
      <c r="E144" s="11" t="s">
        <v>267</v>
      </c>
      <c r="F144" s="12">
        <v>4700</v>
      </c>
      <c r="G144" s="12">
        <v>0</v>
      </c>
      <c r="H144" s="12">
        <f t="shared" si="44"/>
        <v>36</v>
      </c>
      <c r="I144" s="13">
        <v>4736</v>
      </c>
      <c r="J144" s="12">
        <f t="shared" si="42"/>
        <v>4736</v>
      </c>
      <c r="K144" s="13">
        <v>4736</v>
      </c>
      <c r="L144" s="12"/>
      <c r="M144" s="13">
        <v>0</v>
      </c>
      <c r="N144" s="13">
        <v>2621.04</v>
      </c>
      <c r="O144" s="12">
        <f t="shared" si="39"/>
        <v>2114.96</v>
      </c>
      <c r="P144" s="12">
        <f t="shared" si="43"/>
        <v>0</v>
      </c>
      <c r="Q144" s="12">
        <f t="shared" si="40"/>
        <v>2114.96</v>
      </c>
      <c r="R144" s="13">
        <v>1149.49</v>
      </c>
      <c r="S144" s="12">
        <f t="shared" si="31"/>
        <v>1471.55</v>
      </c>
    </row>
    <row r="145" spans="1:19" s="10" customFormat="1" x14ac:dyDescent="0.2">
      <c r="A145" s="10" t="s">
        <v>422</v>
      </c>
      <c r="B145" s="10" t="s">
        <v>423</v>
      </c>
      <c r="C145" s="10" t="s">
        <v>419</v>
      </c>
      <c r="D145" s="42" t="s">
        <v>268</v>
      </c>
      <c r="E145" s="11" t="s">
        <v>269</v>
      </c>
      <c r="F145" s="12">
        <v>111972</v>
      </c>
      <c r="G145" s="12">
        <v>0</v>
      </c>
      <c r="H145" s="12">
        <f t="shared" si="44"/>
        <v>31964</v>
      </c>
      <c r="I145" s="13">
        <v>143936</v>
      </c>
      <c r="J145" s="12">
        <f t="shared" si="42"/>
        <v>143936</v>
      </c>
      <c r="K145" s="13">
        <v>143936</v>
      </c>
      <c r="L145" s="12"/>
      <c r="M145" s="13">
        <v>5286</v>
      </c>
      <c r="N145" s="13">
        <v>52900.54</v>
      </c>
      <c r="O145" s="12">
        <f t="shared" si="39"/>
        <v>91035.459999999992</v>
      </c>
      <c r="P145" s="12">
        <f t="shared" si="43"/>
        <v>0</v>
      </c>
      <c r="Q145" s="12">
        <f t="shared" si="40"/>
        <v>91035.459999999992</v>
      </c>
      <c r="R145" s="13">
        <v>19380.25</v>
      </c>
      <c r="S145" s="12">
        <f t="shared" si="31"/>
        <v>33520.29</v>
      </c>
    </row>
    <row r="146" spans="1:19" s="10" customFormat="1" x14ac:dyDescent="0.2">
      <c r="A146" s="10" t="s">
        <v>422</v>
      </c>
      <c r="B146" s="10" t="s">
        <v>424</v>
      </c>
      <c r="C146" s="10" t="s">
        <v>419</v>
      </c>
      <c r="D146" s="42" t="s">
        <v>270</v>
      </c>
      <c r="E146" s="11" t="s">
        <v>271</v>
      </c>
      <c r="F146" s="12">
        <v>92403</v>
      </c>
      <c r="G146" s="12">
        <v>0</v>
      </c>
      <c r="H146" s="12">
        <f t="shared" si="44"/>
        <v>48635</v>
      </c>
      <c r="I146" s="13">
        <v>141038</v>
      </c>
      <c r="J146" s="12">
        <f t="shared" si="42"/>
        <v>141038</v>
      </c>
      <c r="K146" s="13">
        <v>141038</v>
      </c>
      <c r="L146" s="12"/>
      <c r="M146" s="13">
        <v>7563.44</v>
      </c>
      <c r="N146" s="13">
        <v>85991.67</v>
      </c>
      <c r="O146" s="12">
        <f t="shared" si="39"/>
        <v>55046.33</v>
      </c>
      <c r="P146" s="12">
        <f t="shared" si="43"/>
        <v>0</v>
      </c>
      <c r="Q146" s="12">
        <f t="shared" si="40"/>
        <v>55046.33</v>
      </c>
      <c r="R146" s="13">
        <v>28312.55</v>
      </c>
      <c r="S146" s="12">
        <f t="shared" si="31"/>
        <v>57679.119999999995</v>
      </c>
    </row>
    <row r="147" spans="1:19" s="10" customFormat="1" ht="14.25" customHeight="1" x14ac:dyDescent="0.2">
      <c r="A147" s="10" t="s">
        <v>422</v>
      </c>
      <c r="B147" s="10" t="s">
        <v>428</v>
      </c>
      <c r="C147" s="10" t="s">
        <v>419</v>
      </c>
      <c r="D147" s="42" t="s">
        <v>272</v>
      </c>
      <c r="E147" s="11" t="s">
        <v>273</v>
      </c>
      <c r="F147" s="12">
        <v>1940581</v>
      </c>
      <c r="G147" s="12">
        <v>0</v>
      </c>
      <c r="H147" s="12">
        <f t="shared" si="44"/>
        <v>145010</v>
      </c>
      <c r="I147" s="13">
        <v>2085591</v>
      </c>
      <c r="J147" s="12">
        <f t="shared" si="42"/>
        <v>2085591</v>
      </c>
      <c r="K147" s="13">
        <v>2085591</v>
      </c>
      <c r="L147" s="12">
        <f>107800.65+417508.24</f>
        <v>525308.89</v>
      </c>
      <c r="M147" s="13">
        <v>110598.15</v>
      </c>
      <c r="N147" s="13">
        <v>1034581.74</v>
      </c>
      <c r="O147" s="12">
        <f t="shared" si="39"/>
        <v>1051009.26</v>
      </c>
      <c r="P147" s="12">
        <f t="shared" si="43"/>
        <v>0</v>
      </c>
      <c r="Q147" s="12">
        <f t="shared" si="40"/>
        <v>1051009.26</v>
      </c>
      <c r="R147" s="13">
        <v>492644.6</v>
      </c>
      <c r="S147" s="12">
        <f t="shared" si="31"/>
        <v>541937.14</v>
      </c>
    </row>
    <row r="148" spans="1:19" s="16" customFormat="1" x14ac:dyDescent="0.2">
      <c r="A148" s="10"/>
      <c r="B148" s="10"/>
      <c r="C148" s="10"/>
      <c r="D148" s="75" t="s">
        <v>274</v>
      </c>
      <c r="E148" s="76" t="s">
        <v>275</v>
      </c>
      <c r="F148" s="77">
        <f>SUM(F149:F156)</f>
        <v>506415</v>
      </c>
      <c r="G148" s="77">
        <f t="shared" ref="G148:S148" si="45">SUM(G149:G156)</f>
        <v>0</v>
      </c>
      <c r="H148" s="77">
        <f>SUM(H149:H156)</f>
        <v>460123</v>
      </c>
      <c r="I148" s="77">
        <f t="shared" si="45"/>
        <v>966538</v>
      </c>
      <c r="J148" s="77">
        <f t="shared" si="45"/>
        <v>966538</v>
      </c>
      <c r="K148" s="77">
        <f t="shared" si="45"/>
        <v>966538</v>
      </c>
      <c r="L148" s="77">
        <f t="shared" si="45"/>
        <v>0.01</v>
      </c>
      <c r="M148" s="77">
        <f t="shared" si="45"/>
        <v>1433.8</v>
      </c>
      <c r="N148" s="77">
        <f t="shared" si="45"/>
        <v>747577.59</v>
      </c>
      <c r="O148" s="77">
        <f t="shared" si="45"/>
        <v>218960.41000000003</v>
      </c>
      <c r="P148" s="77">
        <f t="shared" si="45"/>
        <v>0</v>
      </c>
      <c r="Q148" s="77">
        <f t="shared" si="45"/>
        <v>218960.41000000003</v>
      </c>
      <c r="R148" s="77">
        <f t="shared" si="45"/>
        <v>682399.61</v>
      </c>
      <c r="S148" s="77">
        <f t="shared" si="45"/>
        <v>65177.979999999996</v>
      </c>
    </row>
    <row r="149" spans="1:19" s="10" customFormat="1" hidden="1" x14ac:dyDescent="0.2">
      <c r="A149" s="10" t="s">
        <v>422</v>
      </c>
      <c r="B149" s="10" t="s">
        <v>426</v>
      </c>
      <c r="C149" s="10" t="s">
        <v>420</v>
      </c>
      <c r="D149" s="42" t="s">
        <v>276</v>
      </c>
      <c r="E149" s="11" t="s">
        <v>277</v>
      </c>
      <c r="F149" s="12">
        <v>20</v>
      </c>
      <c r="G149" s="12"/>
      <c r="H149" s="12">
        <f t="shared" si="44"/>
        <v>46556</v>
      </c>
      <c r="I149" s="13">
        <v>46576</v>
      </c>
      <c r="J149" s="12">
        <f t="shared" si="42"/>
        <v>46576</v>
      </c>
      <c r="K149" s="13">
        <v>46576</v>
      </c>
      <c r="L149" s="12"/>
      <c r="M149" s="13"/>
      <c r="N149" s="13">
        <v>46574.03</v>
      </c>
      <c r="O149" s="12">
        <f t="shared" ref="O149:O156" si="46">+K149-N149</f>
        <v>1.9700000000011642</v>
      </c>
      <c r="P149" s="12">
        <f t="shared" si="43"/>
        <v>0</v>
      </c>
      <c r="Q149" s="12">
        <f t="shared" ref="Q149:Q156" si="47">+J149-N149</f>
        <v>1.9700000000011642</v>
      </c>
      <c r="R149" s="13">
        <v>23855.65</v>
      </c>
      <c r="S149" s="12">
        <f t="shared" si="31"/>
        <v>22718.379999999997</v>
      </c>
    </row>
    <row r="150" spans="1:19" s="10" customFormat="1" hidden="1" x14ac:dyDescent="0.2">
      <c r="A150" s="10" t="s">
        <v>422</v>
      </c>
      <c r="B150" s="10" t="s">
        <v>426</v>
      </c>
      <c r="C150" s="10" t="s">
        <v>421</v>
      </c>
      <c r="D150" s="42" t="s">
        <v>278</v>
      </c>
      <c r="E150" s="11" t="s">
        <v>279</v>
      </c>
      <c r="F150" s="12">
        <v>20</v>
      </c>
      <c r="G150" s="12"/>
      <c r="H150" s="12">
        <f t="shared" si="44"/>
        <v>-20</v>
      </c>
      <c r="I150" s="13">
        <v>0</v>
      </c>
      <c r="J150" s="12">
        <f t="shared" si="42"/>
        <v>0</v>
      </c>
      <c r="K150" s="13">
        <v>0</v>
      </c>
      <c r="L150" s="12"/>
      <c r="M150" s="13"/>
      <c r="N150" s="13">
        <v>0</v>
      </c>
      <c r="O150" s="12">
        <f t="shared" si="46"/>
        <v>0</v>
      </c>
      <c r="P150" s="12">
        <f t="shared" si="43"/>
        <v>0</v>
      </c>
      <c r="Q150" s="12">
        <f t="shared" si="47"/>
        <v>0</v>
      </c>
      <c r="R150" s="13">
        <v>0</v>
      </c>
      <c r="S150" s="12">
        <f t="shared" si="31"/>
        <v>0</v>
      </c>
    </row>
    <row r="151" spans="1:19" s="10" customFormat="1" hidden="1" x14ac:dyDescent="0.2">
      <c r="A151" s="10" t="s">
        <v>422</v>
      </c>
      <c r="B151" s="10" t="s">
        <v>426</v>
      </c>
      <c r="C151" s="10" t="s">
        <v>422</v>
      </c>
      <c r="D151" s="42" t="s">
        <v>280</v>
      </c>
      <c r="E151" s="11" t="s">
        <v>281</v>
      </c>
      <c r="F151" s="12">
        <v>20</v>
      </c>
      <c r="G151" s="12"/>
      <c r="H151" s="12">
        <f t="shared" si="44"/>
        <v>6118</v>
      </c>
      <c r="I151" s="13">
        <v>6138</v>
      </c>
      <c r="J151" s="12">
        <f t="shared" si="42"/>
        <v>6138</v>
      </c>
      <c r="K151" s="13">
        <v>6138</v>
      </c>
      <c r="L151" s="12"/>
      <c r="M151" s="13"/>
      <c r="N151" s="13">
        <v>6117.08</v>
      </c>
      <c r="O151" s="12">
        <f t="shared" si="46"/>
        <v>20.920000000000073</v>
      </c>
      <c r="P151" s="12">
        <f t="shared" si="43"/>
        <v>0</v>
      </c>
      <c r="Q151" s="12">
        <f t="shared" si="47"/>
        <v>20.920000000000073</v>
      </c>
      <c r="R151" s="13">
        <v>0</v>
      </c>
      <c r="S151" s="12">
        <f t="shared" si="31"/>
        <v>6117.08</v>
      </c>
    </row>
    <row r="152" spans="1:19" s="17" customFormat="1" ht="12.75" hidden="1" customHeight="1" x14ac:dyDescent="0.2">
      <c r="A152" s="10" t="s">
        <v>422</v>
      </c>
      <c r="B152" s="10" t="s">
        <v>426</v>
      </c>
      <c r="C152" s="10" t="s">
        <v>425</v>
      </c>
      <c r="D152" s="42" t="s">
        <v>282</v>
      </c>
      <c r="E152" s="11"/>
      <c r="F152" s="12"/>
      <c r="G152" s="12"/>
      <c r="H152" s="12">
        <f t="shared" si="44"/>
        <v>0</v>
      </c>
      <c r="I152" s="13">
        <v>0</v>
      </c>
      <c r="J152" s="12">
        <f t="shared" si="42"/>
        <v>0</v>
      </c>
      <c r="K152" s="13">
        <v>0</v>
      </c>
      <c r="L152" s="12"/>
      <c r="M152" s="13"/>
      <c r="N152" s="13">
        <v>0</v>
      </c>
      <c r="O152" s="12">
        <f t="shared" si="46"/>
        <v>0</v>
      </c>
      <c r="P152" s="12">
        <f t="shared" si="43"/>
        <v>0</v>
      </c>
      <c r="Q152" s="12">
        <f t="shared" si="47"/>
        <v>0</v>
      </c>
      <c r="R152" s="13">
        <v>0</v>
      </c>
      <c r="S152" s="12">
        <f t="shared" si="31"/>
        <v>0</v>
      </c>
    </row>
    <row r="153" spans="1:19" s="10" customFormat="1" hidden="1" x14ac:dyDescent="0.2">
      <c r="A153" s="10" t="s">
        <v>422</v>
      </c>
      <c r="B153" s="10" t="s">
        <v>426</v>
      </c>
      <c r="C153" s="10" t="s">
        <v>423</v>
      </c>
      <c r="D153" s="42" t="s">
        <v>283</v>
      </c>
      <c r="E153" s="11" t="s">
        <v>284</v>
      </c>
      <c r="F153" s="12">
        <v>500</v>
      </c>
      <c r="G153" s="12"/>
      <c r="H153" s="12">
        <f t="shared" si="44"/>
        <v>-140</v>
      </c>
      <c r="I153" s="13">
        <v>360</v>
      </c>
      <c r="J153" s="12">
        <f t="shared" si="42"/>
        <v>360</v>
      </c>
      <c r="K153" s="13">
        <v>360</v>
      </c>
      <c r="L153" s="12"/>
      <c r="M153" s="13">
        <v>0</v>
      </c>
      <c r="N153" s="13">
        <v>333.67</v>
      </c>
      <c r="O153" s="12">
        <f t="shared" si="46"/>
        <v>26.329999999999984</v>
      </c>
      <c r="P153" s="12">
        <f t="shared" si="43"/>
        <v>0</v>
      </c>
      <c r="Q153" s="12">
        <f t="shared" si="47"/>
        <v>26.329999999999984</v>
      </c>
      <c r="R153" s="13">
        <v>333.67</v>
      </c>
      <c r="S153" s="12">
        <f t="shared" si="31"/>
        <v>0</v>
      </c>
    </row>
    <row r="154" spans="1:19" s="10" customFormat="1" ht="12" hidden="1" customHeight="1" x14ac:dyDescent="0.2">
      <c r="A154" s="10" t="s">
        <v>422</v>
      </c>
      <c r="B154" s="10" t="s">
        <v>426</v>
      </c>
      <c r="C154" s="10" t="s">
        <v>427</v>
      </c>
      <c r="D154" s="42" t="s">
        <v>285</v>
      </c>
      <c r="E154" s="11" t="s">
        <v>286</v>
      </c>
      <c r="F154" s="12">
        <v>26340</v>
      </c>
      <c r="G154" s="12"/>
      <c r="H154" s="12">
        <f t="shared" si="44"/>
        <v>421</v>
      </c>
      <c r="I154" s="13">
        <v>26761</v>
      </c>
      <c r="J154" s="12">
        <f t="shared" si="42"/>
        <v>26761</v>
      </c>
      <c r="K154" s="13">
        <v>26761</v>
      </c>
      <c r="L154" s="12"/>
      <c r="M154" s="13"/>
      <c r="N154" s="13">
        <v>26737.59</v>
      </c>
      <c r="O154" s="12">
        <f t="shared" si="46"/>
        <v>23.409999999999854</v>
      </c>
      <c r="P154" s="12">
        <f t="shared" si="43"/>
        <v>0</v>
      </c>
      <c r="Q154" s="12">
        <f t="shared" si="47"/>
        <v>23.409999999999854</v>
      </c>
      <c r="R154" s="13">
        <v>0</v>
      </c>
      <c r="S154" s="12">
        <f t="shared" si="31"/>
        <v>26737.59</v>
      </c>
    </row>
    <row r="155" spans="1:19" s="10" customFormat="1" hidden="1" x14ac:dyDescent="0.2">
      <c r="A155" s="16" t="s">
        <v>422</v>
      </c>
      <c r="B155" s="16" t="s">
        <v>426</v>
      </c>
      <c r="C155" s="16" t="s">
        <v>428</v>
      </c>
      <c r="D155" s="42" t="s">
        <v>287</v>
      </c>
      <c r="E155" s="11" t="s">
        <v>288</v>
      </c>
      <c r="F155" s="12">
        <v>120</v>
      </c>
      <c r="G155" s="12"/>
      <c r="H155" s="12">
        <f t="shared" si="44"/>
        <v>273730</v>
      </c>
      <c r="I155" s="13">
        <v>273850</v>
      </c>
      <c r="J155" s="12">
        <f t="shared" si="42"/>
        <v>273850</v>
      </c>
      <c r="K155" s="13">
        <v>273850</v>
      </c>
      <c r="L155" s="12"/>
      <c r="M155" s="13">
        <v>0</v>
      </c>
      <c r="N155" s="13">
        <v>273035.06</v>
      </c>
      <c r="O155" s="12">
        <f t="shared" si="46"/>
        <v>814.94000000000233</v>
      </c>
      <c r="P155" s="12">
        <f t="shared" si="43"/>
        <v>0</v>
      </c>
      <c r="Q155" s="12">
        <f t="shared" si="47"/>
        <v>814.94000000000233</v>
      </c>
      <c r="R155" s="13">
        <v>272178.05</v>
      </c>
      <c r="S155" s="12">
        <f t="shared" si="31"/>
        <v>857.01000000000931</v>
      </c>
    </row>
    <row r="156" spans="1:19" s="10" customFormat="1" hidden="1" x14ac:dyDescent="0.2">
      <c r="A156" s="10" t="s">
        <v>422</v>
      </c>
      <c r="B156" s="10" t="s">
        <v>426</v>
      </c>
      <c r="C156" s="10" t="s">
        <v>426</v>
      </c>
      <c r="D156" s="42" t="s">
        <v>289</v>
      </c>
      <c r="E156" s="11" t="s">
        <v>290</v>
      </c>
      <c r="F156" s="12">
        <v>479395</v>
      </c>
      <c r="G156" s="12"/>
      <c r="H156" s="12">
        <f t="shared" si="44"/>
        <v>133458</v>
      </c>
      <c r="I156" s="13">
        <v>612853</v>
      </c>
      <c r="J156" s="12">
        <f t="shared" si="42"/>
        <v>612853</v>
      </c>
      <c r="K156" s="13">
        <v>612853</v>
      </c>
      <c r="L156" s="12">
        <v>0.01</v>
      </c>
      <c r="M156" s="13">
        <v>1433.8</v>
      </c>
      <c r="N156" s="13">
        <v>394780.15999999997</v>
      </c>
      <c r="O156" s="12">
        <f t="shared" si="46"/>
        <v>218072.84000000003</v>
      </c>
      <c r="P156" s="12">
        <f t="shared" si="43"/>
        <v>0</v>
      </c>
      <c r="Q156" s="12">
        <f t="shared" si="47"/>
        <v>218072.84000000003</v>
      </c>
      <c r="R156" s="13">
        <v>386032.24</v>
      </c>
      <c r="S156" s="12">
        <f t="shared" si="31"/>
        <v>8747.9199999999837</v>
      </c>
    </row>
    <row r="157" spans="1:19" s="10" customFormat="1" ht="15" x14ac:dyDescent="0.2">
      <c r="D157" s="63"/>
      <c r="E157" s="53" t="s">
        <v>291</v>
      </c>
      <c r="F157" s="54">
        <f t="shared" ref="F157:S157" si="48">SUM(F158:F174)</f>
        <v>23040867</v>
      </c>
      <c r="G157" s="54">
        <f t="shared" si="48"/>
        <v>0</v>
      </c>
      <c r="H157" s="54">
        <f t="shared" si="48"/>
        <v>4860851</v>
      </c>
      <c r="I157" s="54">
        <f t="shared" si="48"/>
        <v>27901718</v>
      </c>
      <c r="J157" s="54">
        <f t="shared" si="48"/>
        <v>27901718</v>
      </c>
      <c r="K157" s="54">
        <f t="shared" si="48"/>
        <v>27741718</v>
      </c>
      <c r="L157" s="54">
        <f>SUM(L158:L174)</f>
        <v>1017309.56</v>
      </c>
      <c r="M157" s="54">
        <f>SUM(M158:M174)</f>
        <v>1808319.55</v>
      </c>
      <c r="N157" s="54">
        <f t="shared" si="48"/>
        <v>22030207.740000002</v>
      </c>
      <c r="O157" s="54">
        <f t="shared" si="48"/>
        <v>5711510.2600000007</v>
      </c>
      <c r="P157" s="54">
        <f t="shared" si="48"/>
        <v>160000</v>
      </c>
      <c r="Q157" s="54">
        <f t="shared" si="48"/>
        <v>5871510.2600000007</v>
      </c>
      <c r="R157" s="54">
        <f t="shared" si="48"/>
        <v>21665122.710000001</v>
      </c>
      <c r="S157" s="54">
        <f t="shared" si="48"/>
        <v>365085.02999999997</v>
      </c>
    </row>
    <row r="158" spans="1:19" s="10" customFormat="1" x14ac:dyDescent="0.2">
      <c r="A158" s="10" t="s">
        <v>427</v>
      </c>
      <c r="B158" s="10" t="s">
        <v>420</v>
      </c>
      <c r="C158" s="10" t="s">
        <v>420</v>
      </c>
      <c r="D158" s="42" t="s">
        <v>292</v>
      </c>
      <c r="E158" s="11" t="s">
        <v>293</v>
      </c>
      <c r="F158" s="12">
        <v>370000</v>
      </c>
      <c r="G158" s="12">
        <v>0</v>
      </c>
      <c r="H158" s="12">
        <f>+I158-F158</f>
        <v>188300</v>
      </c>
      <c r="I158" s="13">
        <v>558300</v>
      </c>
      <c r="J158" s="12">
        <f>+F158+H158</f>
        <v>558300</v>
      </c>
      <c r="K158" s="13">
        <v>558300</v>
      </c>
      <c r="L158" s="12">
        <v>129059.56</v>
      </c>
      <c r="M158" s="13">
        <v>51869.55</v>
      </c>
      <c r="N158" s="13">
        <v>204869.02</v>
      </c>
      <c r="O158" s="12">
        <f>+K158-N158</f>
        <v>353430.98</v>
      </c>
      <c r="P158" s="12">
        <f t="shared" ref="P158:P178" si="49">+J158-K158</f>
        <v>0</v>
      </c>
      <c r="Q158" s="12">
        <f>+J158-N158</f>
        <v>353430.98</v>
      </c>
      <c r="R158" s="13">
        <v>94242.19</v>
      </c>
      <c r="S158" s="12">
        <f t="shared" si="31"/>
        <v>110626.82999999999</v>
      </c>
    </row>
    <row r="159" spans="1:19" s="10" customFormat="1" x14ac:dyDescent="0.2">
      <c r="A159" s="10" t="s">
        <v>427</v>
      </c>
      <c r="B159" s="10" t="s">
        <v>420</v>
      </c>
      <c r="C159" s="10" t="s">
        <v>422</v>
      </c>
      <c r="D159" s="42" t="s">
        <v>294</v>
      </c>
      <c r="E159" s="11" t="s">
        <v>295</v>
      </c>
      <c r="F159" s="12">
        <v>131350</v>
      </c>
      <c r="G159" s="12">
        <v>0</v>
      </c>
      <c r="H159" s="12">
        <f t="shared" ref="H159:H178" si="50">+I159-F159</f>
        <v>-100</v>
      </c>
      <c r="I159" s="13">
        <v>131250</v>
      </c>
      <c r="J159" s="12">
        <f t="shared" ref="J159:J178" si="51">+F159+H159</f>
        <v>131250</v>
      </c>
      <c r="K159" s="13">
        <v>131250</v>
      </c>
      <c r="L159" s="12"/>
      <c r="M159" s="13"/>
      <c r="N159" s="13">
        <v>37500</v>
      </c>
      <c r="O159" s="12">
        <f t="shared" ref="O159:O178" si="52">+K159-N159</f>
        <v>93750</v>
      </c>
      <c r="P159" s="12">
        <f t="shared" si="49"/>
        <v>0</v>
      </c>
      <c r="Q159" s="12">
        <f t="shared" ref="Q159:Q178" si="53">+J159-N159</f>
        <v>93750</v>
      </c>
      <c r="R159" s="13">
        <v>37500</v>
      </c>
      <c r="S159" s="12">
        <f t="shared" ref="S159:S186" si="54">+N159-R159</f>
        <v>0</v>
      </c>
    </row>
    <row r="160" spans="1:19" s="10" customFormat="1" ht="14.25" customHeight="1" x14ac:dyDescent="0.2">
      <c r="A160" s="17" t="s">
        <v>427</v>
      </c>
      <c r="B160" s="17" t="s">
        <v>420</v>
      </c>
      <c r="C160" s="17" t="s">
        <v>426</v>
      </c>
      <c r="D160" s="42" t="s">
        <v>296</v>
      </c>
      <c r="E160" s="11" t="s">
        <v>297</v>
      </c>
      <c r="F160" s="12">
        <v>25250</v>
      </c>
      <c r="G160" s="12">
        <v>0</v>
      </c>
      <c r="H160" s="12">
        <f t="shared" si="50"/>
        <v>18200</v>
      </c>
      <c r="I160" s="13">
        <v>43450</v>
      </c>
      <c r="J160" s="12">
        <f t="shared" si="51"/>
        <v>43450</v>
      </c>
      <c r="K160" s="13">
        <v>43450</v>
      </c>
      <c r="L160" s="12"/>
      <c r="M160" s="13">
        <v>34400</v>
      </c>
      <c r="N160" s="13">
        <v>34400</v>
      </c>
      <c r="O160" s="12">
        <f t="shared" si="52"/>
        <v>9050</v>
      </c>
      <c r="P160" s="12">
        <f t="shared" si="49"/>
        <v>0</v>
      </c>
      <c r="Q160" s="12">
        <f t="shared" si="53"/>
        <v>9050</v>
      </c>
      <c r="R160" s="13">
        <v>34400</v>
      </c>
      <c r="S160" s="12">
        <f t="shared" si="54"/>
        <v>0</v>
      </c>
    </row>
    <row r="161" spans="1:19" s="10" customFormat="1" x14ac:dyDescent="0.2">
      <c r="A161" s="10" t="s">
        <v>427</v>
      </c>
      <c r="B161" s="10" t="s">
        <v>421</v>
      </c>
      <c r="C161" s="10" t="s">
        <v>425</v>
      </c>
      <c r="D161" s="42" t="s">
        <v>298</v>
      </c>
      <c r="E161" s="11" t="s">
        <v>299</v>
      </c>
      <c r="F161" s="12">
        <v>38100</v>
      </c>
      <c r="G161" s="12">
        <v>0</v>
      </c>
      <c r="H161" s="12">
        <f t="shared" si="50"/>
        <v>101250</v>
      </c>
      <c r="I161" s="13">
        <v>139350</v>
      </c>
      <c r="J161" s="12">
        <f t="shared" si="51"/>
        <v>139350</v>
      </c>
      <c r="K161" s="13">
        <v>139350</v>
      </c>
      <c r="L161" s="12"/>
      <c r="M161" s="13">
        <v>12000</v>
      </c>
      <c r="N161" s="13">
        <v>59950</v>
      </c>
      <c r="O161" s="12">
        <f t="shared" si="52"/>
        <v>79400</v>
      </c>
      <c r="P161" s="12">
        <f t="shared" si="49"/>
        <v>0</v>
      </c>
      <c r="Q161" s="12">
        <f t="shared" si="53"/>
        <v>79400</v>
      </c>
      <c r="R161" s="13">
        <v>59950</v>
      </c>
      <c r="S161" s="12">
        <f t="shared" si="54"/>
        <v>0</v>
      </c>
    </row>
    <row r="162" spans="1:19" s="10" customFormat="1" x14ac:dyDescent="0.2">
      <c r="A162" s="10" t="s">
        <v>427</v>
      </c>
      <c r="B162" s="10" t="s">
        <v>422</v>
      </c>
      <c r="C162" s="10" t="s">
        <v>420</v>
      </c>
      <c r="D162" s="42" t="s">
        <v>300</v>
      </c>
      <c r="E162" s="11" t="s">
        <v>301</v>
      </c>
      <c r="F162" s="12">
        <v>1000000</v>
      </c>
      <c r="G162" s="12">
        <v>0</v>
      </c>
      <c r="H162" s="12">
        <f t="shared" si="50"/>
        <v>-16147</v>
      </c>
      <c r="I162" s="13">
        <v>983853</v>
      </c>
      <c r="J162" s="12">
        <f t="shared" si="51"/>
        <v>983853</v>
      </c>
      <c r="K162" s="13">
        <v>823853</v>
      </c>
      <c r="L162" s="12">
        <v>240000</v>
      </c>
      <c r="M162" s="13">
        <v>0</v>
      </c>
      <c r="N162" s="13">
        <v>123184.77</v>
      </c>
      <c r="O162" s="12">
        <f t="shared" si="52"/>
        <v>700668.23</v>
      </c>
      <c r="P162" s="12">
        <f t="shared" si="49"/>
        <v>160000</v>
      </c>
      <c r="Q162" s="12">
        <f t="shared" si="53"/>
        <v>860668.23</v>
      </c>
      <c r="R162" s="13">
        <v>35348.370000000003</v>
      </c>
      <c r="S162" s="12">
        <f t="shared" si="54"/>
        <v>87836.4</v>
      </c>
    </row>
    <row r="163" spans="1:19" s="10" customFormat="1" x14ac:dyDescent="0.2">
      <c r="A163" s="10" t="s">
        <v>427</v>
      </c>
      <c r="B163" s="10" t="s">
        <v>422</v>
      </c>
      <c r="C163" s="10" t="s">
        <v>421</v>
      </c>
      <c r="D163" s="42" t="s">
        <v>302</v>
      </c>
      <c r="E163" s="11" t="s">
        <v>303</v>
      </c>
      <c r="F163" s="12">
        <v>90000</v>
      </c>
      <c r="G163" s="12">
        <v>0</v>
      </c>
      <c r="H163" s="12">
        <f t="shared" si="50"/>
        <v>60000</v>
      </c>
      <c r="I163" s="13">
        <v>150000</v>
      </c>
      <c r="J163" s="12">
        <f t="shared" si="51"/>
        <v>150000</v>
      </c>
      <c r="K163" s="13">
        <v>150000</v>
      </c>
      <c r="L163" s="12"/>
      <c r="M163" s="13"/>
      <c r="N163" s="13">
        <v>135000.06</v>
      </c>
      <c r="O163" s="12">
        <f t="shared" si="52"/>
        <v>14999.940000000002</v>
      </c>
      <c r="P163" s="12">
        <f t="shared" si="49"/>
        <v>0</v>
      </c>
      <c r="Q163" s="12">
        <f t="shared" si="53"/>
        <v>14999.940000000002</v>
      </c>
      <c r="R163" s="13">
        <v>53000.06</v>
      </c>
      <c r="S163" s="12">
        <f t="shared" si="54"/>
        <v>82000</v>
      </c>
    </row>
    <row r="164" spans="1:19" s="10" customFormat="1" x14ac:dyDescent="0.2">
      <c r="A164" s="10" t="s">
        <v>427</v>
      </c>
      <c r="B164" s="10" t="s">
        <v>422</v>
      </c>
      <c r="C164" s="10" t="s">
        <v>422</v>
      </c>
      <c r="D164" s="42" t="s">
        <v>304</v>
      </c>
      <c r="E164" s="11" t="s">
        <v>305</v>
      </c>
      <c r="F164" s="12">
        <v>50000</v>
      </c>
      <c r="G164" s="12">
        <v>0</v>
      </c>
      <c r="H164" s="12">
        <f t="shared" si="50"/>
        <v>164376</v>
      </c>
      <c r="I164" s="13">
        <v>214376</v>
      </c>
      <c r="J164" s="12">
        <f t="shared" si="51"/>
        <v>214376</v>
      </c>
      <c r="K164" s="13">
        <v>214376</v>
      </c>
      <c r="L164" s="12"/>
      <c r="M164" s="13">
        <v>3000</v>
      </c>
      <c r="N164" s="13">
        <v>183701</v>
      </c>
      <c r="O164" s="12">
        <f t="shared" si="52"/>
        <v>30675</v>
      </c>
      <c r="P164" s="12">
        <f t="shared" si="49"/>
        <v>0</v>
      </c>
      <c r="Q164" s="12">
        <f t="shared" si="53"/>
        <v>30675</v>
      </c>
      <c r="R164" s="13">
        <v>143460</v>
      </c>
      <c r="S164" s="12">
        <f t="shared" si="54"/>
        <v>40241</v>
      </c>
    </row>
    <row r="165" spans="1:19" s="10" customFormat="1" x14ac:dyDescent="0.2">
      <c r="A165" s="10" t="s">
        <v>427</v>
      </c>
      <c r="B165" s="10" t="s">
        <v>422</v>
      </c>
      <c r="C165" s="10" t="s">
        <v>425</v>
      </c>
      <c r="D165" s="42" t="s">
        <v>306</v>
      </c>
      <c r="E165" s="11" t="s">
        <v>307</v>
      </c>
      <c r="F165" s="12">
        <v>50</v>
      </c>
      <c r="G165" s="12">
        <v>0</v>
      </c>
      <c r="H165" s="12">
        <f t="shared" si="50"/>
        <v>0</v>
      </c>
      <c r="I165" s="13">
        <v>50</v>
      </c>
      <c r="J165" s="12">
        <f t="shared" si="51"/>
        <v>50</v>
      </c>
      <c r="K165" s="13">
        <v>50</v>
      </c>
      <c r="L165" s="12"/>
      <c r="M165" s="13"/>
      <c r="N165" s="13">
        <v>0</v>
      </c>
      <c r="O165" s="12">
        <f t="shared" si="52"/>
        <v>50</v>
      </c>
      <c r="P165" s="12">
        <f t="shared" si="49"/>
        <v>0</v>
      </c>
      <c r="Q165" s="12">
        <f t="shared" si="53"/>
        <v>50</v>
      </c>
      <c r="R165" s="13">
        <v>0</v>
      </c>
      <c r="S165" s="12">
        <f t="shared" si="54"/>
        <v>0</v>
      </c>
    </row>
    <row r="166" spans="1:19" s="10" customFormat="1" x14ac:dyDescent="0.2">
      <c r="A166" s="10" t="s">
        <v>427</v>
      </c>
      <c r="B166" s="10" t="s">
        <v>422</v>
      </c>
      <c r="C166" s="10" t="s">
        <v>423</v>
      </c>
      <c r="D166" s="42" t="s">
        <v>308</v>
      </c>
      <c r="E166" s="11" t="s">
        <v>309</v>
      </c>
      <c r="F166" s="12">
        <v>5000</v>
      </c>
      <c r="G166" s="12">
        <v>0</v>
      </c>
      <c r="H166" s="12">
        <f t="shared" si="50"/>
        <v>-4300</v>
      </c>
      <c r="I166" s="13">
        <v>700</v>
      </c>
      <c r="J166" s="12">
        <f t="shared" si="51"/>
        <v>700</v>
      </c>
      <c r="K166" s="13">
        <v>700</v>
      </c>
      <c r="L166" s="12"/>
      <c r="M166" s="13"/>
      <c r="N166" s="13">
        <v>0</v>
      </c>
      <c r="O166" s="12">
        <f t="shared" si="52"/>
        <v>700</v>
      </c>
      <c r="P166" s="12">
        <f t="shared" si="49"/>
        <v>0</v>
      </c>
      <c r="Q166" s="12">
        <f t="shared" si="53"/>
        <v>700</v>
      </c>
      <c r="R166" s="13">
        <v>0</v>
      </c>
      <c r="S166" s="12">
        <f t="shared" si="54"/>
        <v>0</v>
      </c>
    </row>
    <row r="167" spans="1:19" s="10" customFormat="1" x14ac:dyDescent="0.2">
      <c r="A167" s="10" t="s">
        <v>427</v>
      </c>
      <c r="B167" s="10" t="s">
        <v>422</v>
      </c>
      <c r="C167" s="10" t="s">
        <v>424</v>
      </c>
      <c r="D167" s="42" t="s">
        <v>310</v>
      </c>
      <c r="E167" s="11" t="s">
        <v>311</v>
      </c>
      <c r="F167" s="12">
        <v>36113</v>
      </c>
      <c r="G167" s="12">
        <v>0</v>
      </c>
      <c r="H167" s="12">
        <f t="shared" si="50"/>
        <v>0</v>
      </c>
      <c r="I167" s="13">
        <v>36113</v>
      </c>
      <c r="J167" s="12">
        <f t="shared" si="51"/>
        <v>36113</v>
      </c>
      <c r="K167" s="13">
        <v>36113</v>
      </c>
      <c r="L167" s="12"/>
      <c r="M167" s="13"/>
      <c r="N167" s="13">
        <v>36112.5</v>
      </c>
      <c r="O167" s="12">
        <f t="shared" si="52"/>
        <v>0.5</v>
      </c>
      <c r="P167" s="12">
        <f t="shared" si="49"/>
        <v>0</v>
      </c>
      <c r="Q167" s="12">
        <f t="shared" si="53"/>
        <v>0.5</v>
      </c>
      <c r="R167" s="13">
        <v>36112.5</v>
      </c>
      <c r="S167" s="12">
        <f t="shared" si="54"/>
        <v>0</v>
      </c>
    </row>
    <row r="168" spans="1:19" s="10" customFormat="1" x14ac:dyDescent="0.2">
      <c r="A168" s="10" t="s">
        <v>427</v>
      </c>
      <c r="B168" s="10" t="s">
        <v>422</v>
      </c>
      <c r="C168" s="10" t="s">
        <v>426</v>
      </c>
      <c r="D168" s="42" t="s">
        <v>312</v>
      </c>
      <c r="E168" s="11" t="s">
        <v>313</v>
      </c>
      <c r="F168" s="12">
        <v>595000</v>
      </c>
      <c r="G168" s="12">
        <v>0</v>
      </c>
      <c r="H168" s="12">
        <f t="shared" si="50"/>
        <v>-245600</v>
      </c>
      <c r="I168" s="13">
        <v>349400</v>
      </c>
      <c r="J168" s="12">
        <f t="shared" si="51"/>
        <v>349400</v>
      </c>
      <c r="K168" s="13">
        <v>349400</v>
      </c>
      <c r="L168" s="12">
        <v>50000</v>
      </c>
      <c r="M168" s="13">
        <v>6700</v>
      </c>
      <c r="N168" s="13">
        <v>61700</v>
      </c>
      <c r="O168" s="12">
        <f t="shared" si="52"/>
        <v>287700</v>
      </c>
      <c r="P168" s="12">
        <f t="shared" si="49"/>
        <v>0</v>
      </c>
      <c r="Q168" s="12">
        <f t="shared" si="53"/>
        <v>287700</v>
      </c>
      <c r="R168" s="13">
        <v>61700</v>
      </c>
      <c r="S168" s="12">
        <f t="shared" si="54"/>
        <v>0</v>
      </c>
    </row>
    <row r="169" spans="1:19" s="10" customFormat="1" x14ac:dyDescent="0.2">
      <c r="A169" s="10" t="s">
        <v>427</v>
      </c>
      <c r="B169" s="10" t="s">
        <v>425</v>
      </c>
      <c r="C169" s="10" t="s">
        <v>421</v>
      </c>
      <c r="D169" s="42" t="s">
        <v>314</v>
      </c>
      <c r="E169" s="11" t="s">
        <v>315</v>
      </c>
      <c r="F169" s="12">
        <v>100</v>
      </c>
      <c r="G169" s="12">
        <v>0</v>
      </c>
      <c r="H169" s="12">
        <f t="shared" si="50"/>
        <v>0</v>
      </c>
      <c r="I169" s="13">
        <v>100</v>
      </c>
      <c r="J169" s="12">
        <f t="shared" si="51"/>
        <v>100</v>
      </c>
      <c r="K169" s="13">
        <v>100</v>
      </c>
      <c r="L169" s="12"/>
      <c r="M169" s="13"/>
      <c r="N169" s="13">
        <v>0</v>
      </c>
      <c r="O169" s="12">
        <f t="shared" si="52"/>
        <v>100</v>
      </c>
      <c r="P169" s="12">
        <f t="shared" si="49"/>
        <v>0</v>
      </c>
      <c r="Q169" s="12">
        <f t="shared" si="53"/>
        <v>100</v>
      </c>
      <c r="R169" s="13">
        <v>0</v>
      </c>
      <c r="S169" s="12">
        <f t="shared" si="54"/>
        <v>0</v>
      </c>
    </row>
    <row r="170" spans="1:19" s="10" customFormat="1" x14ac:dyDescent="0.2">
      <c r="A170" s="10" t="s">
        <v>427</v>
      </c>
      <c r="B170" s="10" t="s">
        <v>425</v>
      </c>
      <c r="C170" s="10" t="s">
        <v>427</v>
      </c>
      <c r="D170" s="42" t="s">
        <v>316</v>
      </c>
      <c r="E170" s="11" t="s">
        <v>317</v>
      </c>
      <c r="F170" s="12">
        <v>20584804</v>
      </c>
      <c r="G170" s="12">
        <v>0</v>
      </c>
      <c r="H170" s="12">
        <f t="shared" si="50"/>
        <v>3910878</v>
      </c>
      <c r="I170" s="13">
        <v>24495682</v>
      </c>
      <c r="J170" s="12">
        <f t="shared" si="51"/>
        <v>24495682</v>
      </c>
      <c r="K170" s="13">
        <v>24495682</v>
      </c>
      <c r="L170" s="12"/>
      <c r="M170" s="13">
        <v>1715350</v>
      </c>
      <c r="N170" s="13">
        <v>21064378</v>
      </c>
      <c r="O170" s="12">
        <f t="shared" si="52"/>
        <v>3431304</v>
      </c>
      <c r="P170" s="12">
        <f t="shared" si="49"/>
        <v>0</v>
      </c>
      <c r="Q170" s="12">
        <f t="shared" si="53"/>
        <v>3431304</v>
      </c>
      <c r="R170" s="13">
        <v>21064378</v>
      </c>
      <c r="S170" s="12">
        <f t="shared" si="54"/>
        <v>0</v>
      </c>
    </row>
    <row r="171" spans="1:19" s="19" customFormat="1" ht="15" customHeight="1" x14ac:dyDescent="0.2">
      <c r="A171" s="10" t="s">
        <v>427</v>
      </c>
      <c r="B171" s="10" t="s">
        <v>427</v>
      </c>
      <c r="C171" s="10" t="s">
        <v>422</v>
      </c>
      <c r="D171" s="42" t="s">
        <v>318</v>
      </c>
      <c r="E171" s="11" t="s">
        <v>319</v>
      </c>
      <c r="F171" s="12">
        <v>0</v>
      </c>
      <c r="G171" s="12">
        <v>0</v>
      </c>
      <c r="H171" s="12">
        <f t="shared" si="50"/>
        <v>0</v>
      </c>
      <c r="I171" s="13">
        <v>0</v>
      </c>
      <c r="J171" s="12">
        <f t="shared" si="51"/>
        <v>0</v>
      </c>
      <c r="K171" s="13">
        <v>0</v>
      </c>
      <c r="L171" s="12"/>
      <c r="M171" s="13"/>
      <c r="N171" s="13">
        <v>0</v>
      </c>
      <c r="O171" s="12">
        <f t="shared" si="52"/>
        <v>0</v>
      </c>
      <c r="P171" s="12">
        <f t="shared" si="49"/>
        <v>0</v>
      </c>
      <c r="Q171" s="12">
        <f t="shared" si="53"/>
        <v>0</v>
      </c>
      <c r="R171" s="13">
        <v>0</v>
      </c>
      <c r="S171" s="12">
        <f t="shared" si="54"/>
        <v>0</v>
      </c>
    </row>
    <row r="172" spans="1:19" s="10" customFormat="1" x14ac:dyDescent="0.2">
      <c r="A172" s="10" t="s">
        <v>427</v>
      </c>
      <c r="B172" s="10" t="s">
        <v>427</v>
      </c>
      <c r="C172" s="10" t="s">
        <v>425</v>
      </c>
      <c r="D172" s="42" t="s">
        <v>320</v>
      </c>
      <c r="E172" s="11" t="s">
        <v>321</v>
      </c>
      <c r="F172" s="12">
        <v>0</v>
      </c>
      <c r="G172" s="12">
        <v>0</v>
      </c>
      <c r="H172" s="12">
        <f t="shared" si="50"/>
        <v>21960</v>
      </c>
      <c r="I172" s="13">
        <v>21960</v>
      </c>
      <c r="J172" s="12">
        <f t="shared" si="51"/>
        <v>21960</v>
      </c>
      <c r="K172" s="13">
        <v>21960</v>
      </c>
      <c r="L172" s="12"/>
      <c r="M172" s="13"/>
      <c r="N172" s="13">
        <v>10083.35</v>
      </c>
      <c r="O172" s="12">
        <f t="shared" si="52"/>
        <v>11876.65</v>
      </c>
      <c r="P172" s="12">
        <f t="shared" si="49"/>
        <v>0</v>
      </c>
      <c r="Q172" s="12">
        <f t="shared" si="53"/>
        <v>11876.65</v>
      </c>
      <c r="R172" s="13">
        <v>10083.35</v>
      </c>
      <c r="S172" s="12">
        <f t="shared" si="54"/>
        <v>0</v>
      </c>
    </row>
    <row r="173" spans="1:19" s="10" customFormat="1" ht="15" customHeight="1" x14ac:dyDescent="0.2">
      <c r="A173" s="10" t="s">
        <v>427</v>
      </c>
      <c r="B173" s="10" t="s">
        <v>427</v>
      </c>
      <c r="C173" s="10" t="s">
        <v>423</v>
      </c>
      <c r="D173" s="42" t="s">
        <v>322</v>
      </c>
      <c r="E173" s="11" t="s">
        <v>323</v>
      </c>
      <c r="F173" s="12">
        <v>35000</v>
      </c>
      <c r="G173" s="12">
        <v>0</v>
      </c>
      <c r="H173" s="12">
        <f t="shared" si="50"/>
        <v>-35000</v>
      </c>
      <c r="I173" s="13">
        <v>0</v>
      </c>
      <c r="J173" s="12">
        <f t="shared" si="51"/>
        <v>0</v>
      </c>
      <c r="K173" s="13">
        <v>0</v>
      </c>
      <c r="L173" s="12"/>
      <c r="M173" s="13"/>
      <c r="N173" s="13">
        <v>0</v>
      </c>
      <c r="O173" s="12">
        <f t="shared" si="52"/>
        <v>0</v>
      </c>
      <c r="P173" s="12">
        <f t="shared" si="49"/>
        <v>0</v>
      </c>
      <c r="Q173" s="12">
        <f t="shared" si="53"/>
        <v>0</v>
      </c>
      <c r="R173" s="13">
        <v>0</v>
      </c>
      <c r="S173" s="12">
        <f t="shared" si="54"/>
        <v>0</v>
      </c>
    </row>
    <row r="174" spans="1:19" s="17" customFormat="1" ht="15" customHeight="1" x14ac:dyDescent="0.2">
      <c r="A174" s="10"/>
      <c r="B174" s="10"/>
      <c r="C174" s="10"/>
      <c r="D174" s="75" t="s">
        <v>324</v>
      </c>
      <c r="E174" s="76" t="s">
        <v>325</v>
      </c>
      <c r="F174" s="77">
        <f>SUM(F175:F178)</f>
        <v>80100</v>
      </c>
      <c r="G174" s="77">
        <f t="shared" ref="G174:S174" si="55">SUM(G175:G178)</f>
        <v>0</v>
      </c>
      <c r="H174" s="77">
        <f>SUM(H175:H178)</f>
        <v>697034</v>
      </c>
      <c r="I174" s="77">
        <f t="shared" si="55"/>
        <v>777134</v>
      </c>
      <c r="J174" s="77">
        <f t="shared" si="55"/>
        <v>777134</v>
      </c>
      <c r="K174" s="77">
        <f t="shared" si="55"/>
        <v>777134</v>
      </c>
      <c r="L174" s="77">
        <f t="shared" si="55"/>
        <v>598250</v>
      </c>
      <c r="M174" s="77">
        <f t="shared" si="55"/>
        <v>-15000</v>
      </c>
      <c r="N174" s="77">
        <f t="shared" si="55"/>
        <v>79329.040000000008</v>
      </c>
      <c r="O174" s="77">
        <f t="shared" si="52"/>
        <v>697804.96</v>
      </c>
      <c r="P174" s="77">
        <f t="shared" si="49"/>
        <v>0</v>
      </c>
      <c r="Q174" s="77">
        <f t="shared" si="53"/>
        <v>697804.96</v>
      </c>
      <c r="R174" s="77">
        <f t="shared" si="55"/>
        <v>34948.239999999998</v>
      </c>
      <c r="S174" s="77">
        <f t="shared" si="55"/>
        <v>44380.800000000003</v>
      </c>
    </row>
    <row r="175" spans="1:19" s="10" customFormat="1" hidden="1" x14ac:dyDescent="0.2">
      <c r="A175" s="10" t="s">
        <v>427</v>
      </c>
      <c r="B175" s="10" t="s">
        <v>426</v>
      </c>
      <c r="C175" s="10" t="s">
        <v>421</v>
      </c>
      <c r="D175" s="42" t="s">
        <v>326</v>
      </c>
      <c r="E175" s="11" t="s">
        <v>327</v>
      </c>
      <c r="F175" s="12">
        <v>40</v>
      </c>
      <c r="G175" s="12"/>
      <c r="H175" s="12">
        <f t="shared" si="50"/>
        <v>574642</v>
      </c>
      <c r="I175" s="13">
        <v>574682</v>
      </c>
      <c r="J175" s="12">
        <f t="shared" si="51"/>
        <v>574682</v>
      </c>
      <c r="K175" s="13">
        <v>574682</v>
      </c>
      <c r="L175" s="12">
        <v>474500</v>
      </c>
      <c r="M175" s="13">
        <v>0</v>
      </c>
      <c r="N175" s="13">
        <v>28727.360000000001</v>
      </c>
      <c r="O175" s="12">
        <f t="shared" si="52"/>
        <v>545954.64</v>
      </c>
      <c r="P175" s="12">
        <f t="shared" si="49"/>
        <v>0</v>
      </c>
      <c r="Q175" s="12">
        <f t="shared" si="53"/>
        <v>545954.64</v>
      </c>
      <c r="R175" s="13">
        <v>14346.56</v>
      </c>
      <c r="S175" s="12">
        <f t="shared" si="54"/>
        <v>14380.800000000001</v>
      </c>
    </row>
    <row r="176" spans="1:19" s="10" customFormat="1" hidden="1" x14ac:dyDescent="0.2">
      <c r="A176" s="10" t="s">
        <v>427</v>
      </c>
      <c r="B176" s="10" t="s">
        <v>426</v>
      </c>
      <c r="C176" s="10" t="s">
        <v>422</v>
      </c>
      <c r="D176" s="42" t="s">
        <v>328</v>
      </c>
      <c r="E176" s="11" t="s">
        <v>329</v>
      </c>
      <c r="F176" s="12">
        <v>20</v>
      </c>
      <c r="G176" s="12"/>
      <c r="H176" s="12">
        <f t="shared" si="50"/>
        <v>4455</v>
      </c>
      <c r="I176" s="13">
        <v>4475</v>
      </c>
      <c r="J176" s="12">
        <f t="shared" si="51"/>
        <v>4475</v>
      </c>
      <c r="K176" s="13">
        <v>4475</v>
      </c>
      <c r="L176" s="12"/>
      <c r="M176" s="13"/>
      <c r="N176" s="13">
        <v>4455</v>
      </c>
      <c r="O176" s="12">
        <f t="shared" si="52"/>
        <v>20</v>
      </c>
      <c r="P176" s="12">
        <f t="shared" si="49"/>
        <v>0</v>
      </c>
      <c r="Q176" s="12">
        <f t="shared" si="53"/>
        <v>20</v>
      </c>
      <c r="R176" s="13">
        <v>4455</v>
      </c>
      <c r="S176" s="12">
        <f t="shared" si="54"/>
        <v>0</v>
      </c>
    </row>
    <row r="177" spans="1:22" s="10" customFormat="1" hidden="1" x14ac:dyDescent="0.2">
      <c r="A177" s="10" t="s">
        <v>427</v>
      </c>
      <c r="B177" s="10" t="s">
        <v>426</v>
      </c>
      <c r="C177" s="10" t="s">
        <v>425</v>
      </c>
      <c r="D177" s="42" t="s">
        <v>330</v>
      </c>
      <c r="E177" s="11" t="s">
        <v>331</v>
      </c>
      <c r="F177" s="12">
        <v>80040</v>
      </c>
      <c r="G177" s="12"/>
      <c r="H177" s="12">
        <f t="shared" si="50"/>
        <v>104897</v>
      </c>
      <c r="I177" s="13">
        <v>184937</v>
      </c>
      <c r="J177" s="12">
        <f t="shared" si="51"/>
        <v>184937</v>
      </c>
      <c r="K177" s="13">
        <v>184937</v>
      </c>
      <c r="L177" s="12">
        <v>123750</v>
      </c>
      <c r="M177" s="13">
        <v>-15000</v>
      </c>
      <c r="N177" s="13">
        <v>46146.68</v>
      </c>
      <c r="O177" s="12">
        <f t="shared" si="52"/>
        <v>138790.32</v>
      </c>
      <c r="P177" s="12">
        <f t="shared" si="49"/>
        <v>0</v>
      </c>
      <c r="Q177" s="12">
        <f t="shared" si="53"/>
        <v>138790.32</v>
      </c>
      <c r="R177" s="13">
        <v>16146.68</v>
      </c>
      <c r="S177" s="12">
        <f t="shared" si="54"/>
        <v>30000</v>
      </c>
    </row>
    <row r="178" spans="1:22" s="10" customFormat="1" hidden="1" x14ac:dyDescent="0.2">
      <c r="A178" s="10" t="s">
        <v>427</v>
      </c>
      <c r="B178" s="10" t="s">
        <v>426</v>
      </c>
      <c r="C178" s="10" t="s">
        <v>424</v>
      </c>
      <c r="D178" s="42" t="s">
        <v>410</v>
      </c>
      <c r="E178" s="11" t="s">
        <v>409</v>
      </c>
      <c r="F178" s="12"/>
      <c r="G178" s="12"/>
      <c r="H178" s="12">
        <f t="shared" si="50"/>
        <v>13040</v>
      </c>
      <c r="I178" s="13">
        <v>13040</v>
      </c>
      <c r="J178" s="12">
        <f t="shared" si="51"/>
        <v>13040</v>
      </c>
      <c r="K178" s="13">
        <v>13040</v>
      </c>
      <c r="L178" s="12"/>
      <c r="M178" s="13"/>
      <c r="N178" s="13">
        <v>0</v>
      </c>
      <c r="O178" s="12">
        <f t="shared" si="52"/>
        <v>13040</v>
      </c>
      <c r="P178" s="12">
        <f t="shared" si="49"/>
        <v>0</v>
      </c>
      <c r="Q178" s="12">
        <f t="shared" si="53"/>
        <v>13040</v>
      </c>
      <c r="R178" s="13">
        <v>0</v>
      </c>
      <c r="S178" s="12">
        <f t="shared" si="54"/>
        <v>0</v>
      </c>
    </row>
    <row r="179" spans="1:22" s="10" customFormat="1" hidden="1" x14ac:dyDescent="0.2">
      <c r="D179" s="42"/>
      <c r="E179" s="11"/>
      <c r="F179" s="12"/>
      <c r="G179" s="12"/>
      <c r="H179" s="12"/>
      <c r="I179" s="13"/>
      <c r="J179" s="12"/>
      <c r="K179" s="13"/>
      <c r="L179" s="12"/>
      <c r="M179" s="13"/>
      <c r="N179" s="13"/>
      <c r="O179" s="12"/>
      <c r="P179" s="12"/>
      <c r="Q179" s="12"/>
      <c r="R179" s="13"/>
      <c r="S179" s="12"/>
    </row>
    <row r="180" spans="1:22" s="17" customFormat="1" ht="14.25" customHeight="1" x14ac:dyDescent="0.2">
      <c r="A180" s="10"/>
      <c r="B180" s="10"/>
      <c r="C180" s="10"/>
      <c r="D180" s="63"/>
      <c r="E180" s="53" t="s">
        <v>332</v>
      </c>
      <c r="F180" s="54">
        <f t="shared" ref="F180:S180" si="56">SUM(F181:F182)</f>
        <v>2100000</v>
      </c>
      <c r="G180" s="54">
        <f t="shared" si="56"/>
        <v>0</v>
      </c>
      <c r="H180" s="54">
        <f t="shared" si="56"/>
        <v>0</v>
      </c>
      <c r="I180" s="54">
        <f t="shared" si="56"/>
        <v>2100000</v>
      </c>
      <c r="J180" s="54">
        <f t="shared" si="56"/>
        <v>2100000</v>
      </c>
      <c r="K180" s="54">
        <f t="shared" si="56"/>
        <v>1750010</v>
      </c>
      <c r="L180" s="54">
        <f t="shared" si="56"/>
        <v>0</v>
      </c>
      <c r="M180" s="54">
        <f>SUM(M181:M182)</f>
        <v>148307.57</v>
      </c>
      <c r="N180" s="54">
        <f t="shared" si="56"/>
        <v>1483075.7</v>
      </c>
      <c r="O180" s="54">
        <f t="shared" si="56"/>
        <v>266934.3</v>
      </c>
      <c r="P180" s="54">
        <f t="shared" si="56"/>
        <v>349990</v>
      </c>
      <c r="Q180" s="54">
        <f t="shared" si="56"/>
        <v>616924.30000000005</v>
      </c>
      <c r="R180" s="54">
        <f t="shared" si="56"/>
        <v>1483075.7</v>
      </c>
      <c r="S180" s="54">
        <f t="shared" si="56"/>
        <v>0</v>
      </c>
    </row>
    <row r="181" spans="1:22" s="17" customFormat="1" ht="15" x14ac:dyDescent="0.2">
      <c r="A181" s="10" t="s">
        <v>428</v>
      </c>
      <c r="B181" s="10" t="s">
        <v>419</v>
      </c>
      <c r="C181" s="10" t="s">
        <v>421</v>
      </c>
      <c r="D181" s="42" t="s">
        <v>333</v>
      </c>
      <c r="E181" s="11" t="s">
        <v>334</v>
      </c>
      <c r="F181" s="12">
        <v>1600000</v>
      </c>
      <c r="G181" s="12">
        <v>0</v>
      </c>
      <c r="H181" s="12">
        <f>+I181-F181</f>
        <v>0</v>
      </c>
      <c r="I181" s="13">
        <v>1600000</v>
      </c>
      <c r="J181" s="12">
        <f>+F181+H181</f>
        <v>1600000</v>
      </c>
      <c r="K181" s="13">
        <v>1333340</v>
      </c>
      <c r="L181" s="12"/>
      <c r="M181" s="13">
        <v>120969.79</v>
      </c>
      <c r="N181" s="13">
        <v>1184912.04</v>
      </c>
      <c r="O181" s="12">
        <f>+K181-N181</f>
        <v>148427.95999999996</v>
      </c>
      <c r="P181" s="12">
        <f>+J181-K181</f>
        <v>266660</v>
      </c>
      <c r="Q181" s="12">
        <f>+J181-N181</f>
        <v>415087.95999999996</v>
      </c>
      <c r="R181" s="13">
        <v>1184912.04</v>
      </c>
      <c r="S181" s="12">
        <f t="shared" si="54"/>
        <v>0</v>
      </c>
    </row>
    <row r="182" spans="1:22" s="10" customFormat="1" ht="14.25" x14ac:dyDescent="0.2">
      <c r="A182" s="19" t="s">
        <v>428</v>
      </c>
      <c r="B182" s="19" t="s">
        <v>419</v>
      </c>
      <c r="C182" s="19" t="s">
        <v>423</v>
      </c>
      <c r="D182" s="42" t="s">
        <v>335</v>
      </c>
      <c r="E182" s="11" t="s">
        <v>336</v>
      </c>
      <c r="F182" s="12">
        <v>500000</v>
      </c>
      <c r="G182" s="12">
        <v>0</v>
      </c>
      <c r="H182" s="12">
        <f>+I182-F182</f>
        <v>0</v>
      </c>
      <c r="I182" s="13">
        <v>500000</v>
      </c>
      <c r="J182" s="12">
        <f>+F182+H182</f>
        <v>500000</v>
      </c>
      <c r="K182" s="13">
        <v>416670</v>
      </c>
      <c r="L182" s="12"/>
      <c r="M182" s="13">
        <v>27337.78</v>
      </c>
      <c r="N182" s="13">
        <v>298163.65999999997</v>
      </c>
      <c r="O182" s="12">
        <f>+K182-N182</f>
        <v>118506.34000000003</v>
      </c>
      <c r="P182" s="12">
        <f>+J182-K182</f>
        <v>83330</v>
      </c>
      <c r="Q182" s="12">
        <f>+J182-N182</f>
        <v>201836.34000000003</v>
      </c>
      <c r="R182" s="13">
        <v>298163.65999999997</v>
      </c>
      <c r="S182" s="12">
        <f t="shared" si="54"/>
        <v>0</v>
      </c>
    </row>
    <row r="183" spans="1:22" s="16" customFormat="1" ht="16.5" customHeight="1" x14ac:dyDescent="0.2">
      <c r="A183" s="19"/>
      <c r="B183" s="19"/>
      <c r="C183" s="19"/>
      <c r="D183" s="63"/>
      <c r="E183" s="53" t="s">
        <v>337</v>
      </c>
      <c r="F183" s="54">
        <f t="shared" ref="F183:S183" si="57">SUM(F184:F186)</f>
        <v>2755478</v>
      </c>
      <c r="G183" s="54">
        <f t="shared" si="57"/>
        <v>0</v>
      </c>
      <c r="H183" s="54">
        <f t="shared" si="57"/>
        <v>-1910878</v>
      </c>
      <c r="I183" s="54">
        <f t="shared" si="57"/>
        <v>844600</v>
      </c>
      <c r="J183" s="54">
        <f t="shared" si="57"/>
        <v>844600</v>
      </c>
      <c r="K183" s="54">
        <f t="shared" si="57"/>
        <v>844600</v>
      </c>
      <c r="L183" s="54">
        <f t="shared" si="57"/>
        <v>0</v>
      </c>
      <c r="M183" s="54">
        <f>SUM(M184:M186)</f>
        <v>312750</v>
      </c>
      <c r="N183" s="54">
        <f t="shared" si="57"/>
        <v>396000</v>
      </c>
      <c r="O183" s="54">
        <f t="shared" si="57"/>
        <v>448600</v>
      </c>
      <c r="P183" s="54">
        <f t="shared" si="57"/>
        <v>0</v>
      </c>
      <c r="Q183" s="54">
        <f t="shared" si="57"/>
        <v>448600</v>
      </c>
      <c r="R183" s="54">
        <f t="shared" si="57"/>
        <v>384000</v>
      </c>
      <c r="S183" s="54">
        <f t="shared" si="57"/>
        <v>12000</v>
      </c>
    </row>
    <row r="184" spans="1:22" s="10" customFormat="1" x14ac:dyDescent="0.2">
      <c r="A184" s="10" t="s">
        <v>426</v>
      </c>
      <c r="B184" s="10" t="s">
        <v>420</v>
      </c>
      <c r="C184" s="10" t="s">
        <v>420</v>
      </c>
      <c r="D184" s="42" t="s">
        <v>338</v>
      </c>
      <c r="E184" s="11" t="s">
        <v>339</v>
      </c>
      <c r="F184" s="12">
        <v>410878</v>
      </c>
      <c r="G184" s="12">
        <v>0</v>
      </c>
      <c r="H184" s="12">
        <f>+I184-F184</f>
        <v>-410878</v>
      </c>
      <c r="I184" s="13">
        <v>0</v>
      </c>
      <c r="J184" s="12">
        <f>+F184+H184</f>
        <v>0</v>
      </c>
      <c r="K184" s="13">
        <v>0</v>
      </c>
      <c r="L184" s="12"/>
      <c r="M184" s="13"/>
      <c r="N184" s="13">
        <v>0</v>
      </c>
      <c r="O184" s="12">
        <f>+K184-N184</f>
        <v>0</v>
      </c>
      <c r="P184" s="12">
        <f>+J184-K184</f>
        <v>0</v>
      </c>
      <c r="Q184" s="12">
        <f>+J184-N184</f>
        <v>0</v>
      </c>
      <c r="R184" s="13">
        <v>0</v>
      </c>
      <c r="S184" s="12">
        <f t="shared" si="54"/>
        <v>0</v>
      </c>
    </row>
    <row r="185" spans="1:22" s="10" customFormat="1" x14ac:dyDescent="0.2">
      <c r="A185" s="10" t="s">
        <v>426</v>
      </c>
      <c r="B185" s="10" t="s">
        <v>422</v>
      </c>
      <c r="C185" s="10" t="s">
        <v>419</v>
      </c>
      <c r="D185" s="42" t="s">
        <v>340</v>
      </c>
      <c r="E185" s="11" t="s">
        <v>341</v>
      </c>
      <c r="F185" s="12">
        <v>2500</v>
      </c>
      <c r="G185" s="12">
        <v>0</v>
      </c>
      <c r="H185" s="12">
        <f t="shared" ref="H185:H186" si="58">+I185-F185</f>
        <v>0</v>
      </c>
      <c r="I185" s="13">
        <v>2500</v>
      </c>
      <c r="J185" s="12">
        <f t="shared" ref="J185:J186" si="59">+F185+H185</f>
        <v>2500</v>
      </c>
      <c r="K185" s="13">
        <v>2500</v>
      </c>
      <c r="L185" s="12"/>
      <c r="M185" s="13"/>
      <c r="N185" s="13">
        <v>0</v>
      </c>
      <c r="O185" s="12">
        <f t="shared" ref="O185:O186" si="60">+K185-N185</f>
        <v>2500</v>
      </c>
      <c r="P185" s="12">
        <f t="shared" ref="P185:P186" si="61">+J185-K185</f>
        <v>0</v>
      </c>
      <c r="Q185" s="12">
        <f t="shared" ref="Q185:Q186" si="62">+J185-N185</f>
        <v>2500</v>
      </c>
      <c r="R185" s="13">
        <v>0</v>
      </c>
      <c r="S185" s="12">
        <f t="shared" si="54"/>
        <v>0</v>
      </c>
    </row>
    <row r="186" spans="1:22" s="10" customFormat="1" ht="15" x14ac:dyDescent="0.2">
      <c r="A186" s="17" t="s">
        <v>426</v>
      </c>
      <c r="B186" s="17" t="s">
        <v>426</v>
      </c>
      <c r="C186" s="17" t="s">
        <v>419</v>
      </c>
      <c r="D186" s="42" t="s">
        <v>342</v>
      </c>
      <c r="E186" s="11" t="s">
        <v>343</v>
      </c>
      <c r="F186" s="12">
        <v>2342100</v>
      </c>
      <c r="G186" s="12">
        <v>0</v>
      </c>
      <c r="H186" s="12">
        <f t="shared" si="58"/>
        <v>-1500000</v>
      </c>
      <c r="I186" s="13">
        <v>842100</v>
      </c>
      <c r="J186" s="12">
        <f t="shared" si="59"/>
        <v>842100</v>
      </c>
      <c r="K186" s="13">
        <v>842100</v>
      </c>
      <c r="L186" s="12"/>
      <c r="M186" s="13">
        <v>312750</v>
      </c>
      <c r="N186" s="13">
        <v>396000</v>
      </c>
      <c r="O186" s="12">
        <f t="shared" si="60"/>
        <v>446100</v>
      </c>
      <c r="P186" s="12">
        <f t="shared" si="61"/>
        <v>0</v>
      </c>
      <c r="Q186" s="12">
        <f t="shared" si="62"/>
        <v>446100</v>
      </c>
      <c r="R186" s="13">
        <v>384000</v>
      </c>
      <c r="S186" s="12">
        <f t="shared" si="54"/>
        <v>12000</v>
      </c>
    </row>
    <row r="187" spans="1:22" s="10" customFormat="1" ht="15" customHeight="1" x14ac:dyDescent="0.2">
      <c r="A187" s="17"/>
      <c r="B187" s="17"/>
      <c r="C187" s="17"/>
      <c r="D187" s="85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V187" s="81"/>
    </row>
    <row r="188" spans="1:22" s="17" customFormat="1" ht="18.75" customHeight="1" x14ac:dyDescent="0.2">
      <c r="D188" s="62" t="s">
        <v>344</v>
      </c>
      <c r="E188" s="51"/>
      <c r="F188" s="52">
        <f t="shared" ref="F188:S188" si="63">+F189+F217+F256+F270+F276+F295+F299+F196</f>
        <v>180952805</v>
      </c>
      <c r="G188" s="52">
        <f t="shared" si="63"/>
        <v>0</v>
      </c>
      <c r="H188" s="52">
        <f t="shared" si="63"/>
        <v>3751962</v>
      </c>
      <c r="I188" s="52">
        <f t="shared" si="63"/>
        <v>184704767</v>
      </c>
      <c r="J188" s="52">
        <f t="shared" si="63"/>
        <v>184704767</v>
      </c>
      <c r="K188" s="52">
        <f t="shared" si="63"/>
        <v>184384726</v>
      </c>
      <c r="L188" s="52">
        <f t="shared" si="63"/>
        <v>46947881.229999997</v>
      </c>
      <c r="M188" s="52">
        <f t="shared" si="63"/>
        <v>5516736.2200000007</v>
      </c>
      <c r="N188" s="52">
        <f t="shared" si="63"/>
        <v>47137793.509999998</v>
      </c>
      <c r="O188" s="52">
        <f t="shared" si="63"/>
        <v>137246932.48999998</v>
      </c>
      <c r="P188" s="52">
        <f t="shared" si="63"/>
        <v>320041</v>
      </c>
      <c r="Q188" s="52">
        <f t="shared" si="63"/>
        <v>137566973.48999998</v>
      </c>
      <c r="R188" s="52">
        <f t="shared" si="63"/>
        <v>41078949.709999993</v>
      </c>
      <c r="S188" s="52">
        <f t="shared" si="63"/>
        <v>6058843.7999999989</v>
      </c>
      <c r="U188" s="84"/>
    </row>
    <row r="189" spans="1:22" s="10" customFormat="1" ht="18" customHeight="1" x14ac:dyDescent="0.2">
      <c r="A189" s="17"/>
      <c r="B189" s="17"/>
      <c r="C189" s="17"/>
      <c r="D189" s="63"/>
      <c r="E189" s="53" t="s">
        <v>24</v>
      </c>
      <c r="F189" s="54">
        <f t="shared" ref="F189:Q189" si="64">SUM(F190:F195)</f>
        <v>609273</v>
      </c>
      <c r="G189" s="54">
        <f t="shared" si="64"/>
        <v>0</v>
      </c>
      <c r="H189" s="54">
        <f t="shared" si="64"/>
        <v>722246</v>
      </c>
      <c r="I189" s="54">
        <f t="shared" si="64"/>
        <v>1331519</v>
      </c>
      <c r="J189" s="54">
        <f t="shared" si="64"/>
        <v>1331519</v>
      </c>
      <c r="K189" s="54">
        <f t="shared" si="64"/>
        <v>1319519</v>
      </c>
      <c r="L189" s="54">
        <f t="shared" si="64"/>
        <v>0</v>
      </c>
      <c r="M189" s="54">
        <f>SUM(M190:M195)</f>
        <v>233295.05</v>
      </c>
      <c r="N189" s="54">
        <f t="shared" si="64"/>
        <v>1108893.1000000001</v>
      </c>
      <c r="O189" s="54">
        <f t="shared" si="64"/>
        <v>210625.90000000002</v>
      </c>
      <c r="P189" s="54">
        <f t="shared" si="64"/>
        <v>12000</v>
      </c>
      <c r="Q189" s="54">
        <f t="shared" si="64"/>
        <v>222625.90000000002</v>
      </c>
      <c r="R189" s="54">
        <f>SUM(R190:R195)</f>
        <v>780230.23</v>
      </c>
      <c r="S189" s="54">
        <f>SUM(S190:S195)</f>
        <v>328662.86999999994</v>
      </c>
    </row>
    <row r="190" spans="1:22" s="10" customFormat="1" ht="15" x14ac:dyDescent="0.2">
      <c r="A190" s="10" t="s">
        <v>419</v>
      </c>
      <c r="B190" s="10" t="s">
        <v>419</v>
      </c>
      <c r="C190" s="10" t="s">
        <v>425</v>
      </c>
      <c r="D190" s="42" t="s">
        <v>345</v>
      </c>
      <c r="E190" s="21" t="s">
        <v>346</v>
      </c>
      <c r="F190" s="12">
        <v>491400</v>
      </c>
      <c r="G190" s="12">
        <v>0</v>
      </c>
      <c r="H190" s="12">
        <f>+I190-F190</f>
        <v>615666</v>
      </c>
      <c r="I190" s="13">
        <v>1107066</v>
      </c>
      <c r="J190" s="12">
        <f>+F190+H190</f>
        <v>1107066</v>
      </c>
      <c r="K190" s="13">
        <v>1107066</v>
      </c>
      <c r="L190" s="12"/>
      <c r="M190" s="13">
        <v>202209.83</v>
      </c>
      <c r="N190" s="13">
        <v>932883.36</v>
      </c>
      <c r="O190" s="12">
        <f t="shared" ref="O190:O195" si="65">+K190-N190</f>
        <v>174182.64</v>
      </c>
      <c r="P190" s="12">
        <f>+J190-K190</f>
        <v>0</v>
      </c>
      <c r="Q190" s="12">
        <f t="shared" ref="Q190:Q195" si="66">+J190-N190</f>
        <v>174182.64</v>
      </c>
      <c r="R190" s="13">
        <v>660281.02</v>
      </c>
      <c r="S190" s="12">
        <f>+N190-R190</f>
        <v>272602.33999999997</v>
      </c>
      <c r="T190" s="22"/>
    </row>
    <row r="191" spans="1:22" s="10" customFormat="1" x14ac:dyDescent="0.2">
      <c r="A191" s="10" t="s">
        <v>419</v>
      </c>
      <c r="B191" s="10" t="s">
        <v>423</v>
      </c>
      <c r="C191" s="10" t="s">
        <v>419</v>
      </c>
      <c r="D191" s="42" t="s">
        <v>35</v>
      </c>
      <c r="E191" s="21" t="s">
        <v>36</v>
      </c>
      <c r="F191" s="12">
        <v>38500</v>
      </c>
      <c r="G191" s="12">
        <v>0</v>
      </c>
      <c r="H191" s="12">
        <f t="shared" ref="H191:H195" si="67">+I191-F191</f>
        <v>11000</v>
      </c>
      <c r="I191" s="13">
        <v>49500</v>
      </c>
      <c r="J191" s="12">
        <f t="shared" ref="J191:J195" si="68">+F191+H191</f>
        <v>49500</v>
      </c>
      <c r="K191" s="13">
        <v>37500</v>
      </c>
      <c r="L191" s="12"/>
      <c r="M191" s="13">
        <v>114.58</v>
      </c>
      <c r="N191" s="13">
        <v>30107.49</v>
      </c>
      <c r="O191" s="12">
        <f t="shared" si="65"/>
        <v>7392.5099999999984</v>
      </c>
      <c r="P191" s="12">
        <f t="shared" ref="P191:P195" si="69">+J191-K191</f>
        <v>12000</v>
      </c>
      <c r="Q191" s="12">
        <f t="shared" si="66"/>
        <v>19392.509999999998</v>
      </c>
      <c r="R191" s="13">
        <v>25159.49</v>
      </c>
      <c r="S191" s="12">
        <f t="shared" ref="S191:S255" si="70">+N191-R191</f>
        <v>4948</v>
      </c>
    </row>
    <row r="192" spans="1:22" s="10" customFormat="1" x14ac:dyDescent="0.2">
      <c r="A192" s="10" t="s">
        <v>419</v>
      </c>
      <c r="B192" s="10" t="s">
        <v>424</v>
      </c>
      <c r="C192" s="10" t="s">
        <v>420</v>
      </c>
      <c r="D192" s="42" t="s">
        <v>37</v>
      </c>
      <c r="E192" s="21" t="s">
        <v>38</v>
      </c>
      <c r="F192" s="12">
        <v>64336</v>
      </c>
      <c r="G192" s="12">
        <v>0</v>
      </c>
      <c r="H192" s="12">
        <f t="shared" si="67"/>
        <v>76603</v>
      </c>
      <c r="I192" s="13">
        <v>140939</v>
      </c>
      <c r="J192" s="12">
        <f t="shared" si="68"/>
        <v>140939</v>
      </c>
      <c r="K192" s="13">
        <v>140939</v>
      </c>
      <c r="L192" s="12"/>
      <c r="M192" s="13">
        <v>24783.01</v>
      </c>
      <c r="N192" s="13">
        <v>117372.3</v>
      </c>
      <c r="O192" s="12">
        <f t="shared" si="65"/>
        <v>23566.699999999997</v>
      </c>
      <c r="P192" s="12">
        <f t="shared" si="69"/>
        <v>0</v>
      </c>
      <c r="Q192" s="12">
        <f t="shared" si="66"/>
        <v>23566.699999999997</v>
      </c>
      <c r="R192" s="13">
        <v>76193.13</v>
      </c>
      <c r="S192" s="12">
        <f t="shared" si="70"/>
        <v>41179.17</v>
      </c>
    </row>
    <row r="193" spans="1:19" s="10" customFormat="1" x14ac:dyDescent="0.2">
      <c r="A193" s="10" t="s">
        <v>419</v>
      </c>
      <c r="B193" s="10" t="s">
        <v>424</v>
      </c>
      <c r="C193" s="10" t="s">
        <v>421</v>
      </c>
      <c r="D193" s="42" t="s">
        <v>39</v>
      </c>
      <c r="E193" s="21" t="s">
        <v>40</v>
      </c>
      <c r="F193" s="12">
        <v>7370</v>
      </c>
      <c r="G193" s="12">
        <v>0</v>
      </c>
      <c r="H193" s="12">
        <f t="shared" si="67"/>
        <v>9234</v>
      </c>
      <c r="I193" s="13">
        <v>16604</v>
      </c>
      <c r="J193" s="12">
        <f t="shared" si="68"/>
        <v>16604</v>
      </c>
      <c r="K193" s="13">
        <v>16604</v>
      </c>
      <c r="L193" s="12"/>
      <c r="M193" s="13">
        <v>3033.15</v>
      </c>
      <c r="N193" s="13">
        <v>13987.85</v>
      </c>
      <c r="O193" s="12">
        <f t="shared" si="65"/>
        <v>2616.1499999999996</v>
      </c>
      <c r="P193" s="12">
        <f t="shared" si="69"/>
        <v>0</v>
      </c>
      <c r="Q193" s="12">
        <f t="shared" si="66"/>
        <v>2616.1499999999996</v>
      </c>
      <c r="R193" s="13">
        <v>9016.2199999999993</v>
      </c>
      <c r="S193" s="12">
        <f t="shared" si="70"/>
        <v>4971.630000000001</v>
      </c>
    </row>
    <row r="194" spans="1:19" s="10" customFormat="1" x14ac:dyDescent="0.2">
      <c r="A194" s="10" t="s">
        <v>419</v>
      </c>
      <c r="B194" s="10" t="s">
        <v>424</v>
      </c>
      <c r="C194" s="10" t="s">
        <v>422</v>
      </c>
      <c r="D194" s="42" t="s">
        <v>41</v>
      </c>
      <c r="E194" s="21" t="s">
        <v>42</v>
      </c>
      <c r="F194" s="12">
        <v>6192</v>
      </c>
      <c r="G194" s="12">
        <v>0</v>
      </c>
      <c r="H194" s="12">
        <f t="shared" si="67"/>
        <v>7896</v>
      </c>
      <c r="I194" s="13">
        <v>14088</v>
      </c>
      <c r="J194" s="12">
        <f t="shared" si="68"/>
        <v>14088</v>
      </c>
      <c r="K194" s="13">
        <v>14088</v>
      </c>
      <c r="L194" s="12"/>
      <c r="M194" s="13">
        <v>2547.85</v>
      </c>
      <c r="N194" s="13">
        <v>11749.82</v>
      </c>
      <c r="O194" s="12">
        <f t="shared" si="65"/>
        <v>2338.1800000000003</v>
      </c>
      <c r="P194" s="12">
        <f t="shared" si="69"/>
        <v>0</v>
      </c>
      <c r="Q194" s="12">
        <f t="shared" si="66"/>
        <v>2338.1800000000003</v>
      </c>
      <c r="R194" s="13">
        <v>7573.65</v>
      </c>
      <c r="S194" s="12">
        <f t="shared" si="70"/>
        <v>4176.17</v>
      </c>
    </row>
    <row r="195" spans="1:19" s="10" customFormat="1" ht="15" x14ac:dyDescent="0.2">
      <c r="A195" s="17" t="s">
        <v>419</v>
      </c>
      <c r="B195" s="17" t="s">
        <v>424</v>
      </c>
      <c r="C195" s="17" t="s">
        <v>425</v>
      </c>
      <c r="D195" s="42" t="s">
        <v>43</v>
      </c>
      <c r="E195" s="21" t="s">
        <v>44</v>
      </c>
      <c r="F195" s="12">
        <v>1475</v>
      </c>
      <c r="G195" s="12">
        <v>0</v>
      </c>
      <c r="H195" s="12">
        <f t="shared" si="67"/>
        <v>1847</v>
      </c>
      <c r="I195" s="13">
        <v>3322</v>
      </c>
      <c r="J195" s="12">
        <f t="shared" si="68"/>
        <v>3322</v>
      </c>
      <c r="K195" s="13">
        <v>3322</v>
      </c>
      <c r="L195" s="12"/>
      <c r="M195" s="13">
        <v>606.63</v>
      </c>
      <c r="N195" s="13">
        <v>2792.28</v>
      </c>
      <c r="O195" s="12">
        <f t="shared" si="65"/>
        <v>529.7199999999998</v>
      </c>
      <c r="P195" s="12">
        <f t="shared" si="69"/>
        <v>0</v>
      </c>
      <c r="Q195" s="12">
        <f t="shared" si="66"/>
        <v>529.7199999999998</v>
      </c>
      <c r="R195" s="13">
        <v>2006.72</v>
      </c>
      <c r="S195" s="12">
        <f t="shared" si="70"/>
        <v>785.56000000000017</v>
      </c>
    </row>
    <row r="196" spans="1:19" s="20" customFormat="1" ht="15" x14ac:dyDescent="0.2">
      <c r="A196" s="17"/>
      <c r="B196" s="17"/>
      <c r="C196" s="17"/>
      <c r="D196" s="63"/>
      <c r="E196" s="53" t="s">
        <v>57</v>
      </c>
      <c r="F196" s="54">
        <f t="shared" ref="F196:K196" si="71">SUM(F197:F211)</f>
        <v>18875792</v>
      </c>
      <c r="G196" s="54">
        <f t="shared" si="71"/>
        <v>0</v>
      </c>
      <c r="H196" s="54">
        <f t="shared" si="71"/>
        <v>-720924.00000000023</v>
      </c>
      <c r="I196" s="54">
        <f t="shared" si="71"/>
        <v>18154868</v>
      </c>
      <c r="J196" s="54">
        <f t="shared" si="71"/>
        <v>18154868</v>
      </c>
      <c r="K196" s="54">
        <f t="shared" si="71"/>
        <v>18154868</v>
      </c>
      <c r="L196" s="54">
        <f t="shared" ref="L196:P196" si="72">SUM(L197:L211)</f>
        <v>3731698.1799999997</v>
      </c>
      <c r="M196" s="54">
        <f t="shared" si="72"/>
        <v>861259.4</v>
      </c>
      <c r="N196" s="54">
        <f t="shared" si="72"/>
        <v>11010093.329999998</v>
      </c>
      <c r="O196" s="54">
        <f t="shared" si="72"/>
        <v>7144774.6699999999</v>
      </c>
      <c r="P196" s="54">
        <f t="shared" si="72"/>
        <v>0</v>
      </c>
      <c r="Q196" s="54">
        <f>SUM(Q197:Q211)</f>
        <v>7144774.6699999999</v>
      </c>
      <c r="R196" s="54">
        <f>SUM(R197:R211)</f>
        <v>8749304.2699999996</v>
      </c>
      <c r="S196" s="54">
        <f>SUM(S197:S211)</f>
        <v>2260789.0599999991</v>
      </c>
    </row>
    <row r="197" spans="1:19" s="20" customFormat="1" ht="15" x14ac:dyDescent="0.2">
      <c r="A197" s="17" t="s">
        <v>420</v>
      </c>
      <c r="B197" s="17" t="s">
        <v>419</v>
      </c>
      <c r="C197" s="17" t="s">
        <v>423</v>
      </c>
      <c r="D197" s="42" t="s">
        <v>62</v>
      </c>
      <c r="E197" s="24" t="s">
        <v>413</v>
      </c>
      <c r="F197" s="25">
        <v>0</v>
      </c>
      <c r="G197" s="25">
        <v>0</v>
      </c>
      <c r="H197" s="12">
        <f>+I197-F197</f>
        <v>6000</v>
      </c>
      <c r="I197" s="25">
        <v>6000</v>
      </c>
      <c r="J197" s="40">
        <f>+F197+H197</f>
        <v>6000</v>
      </c>
      <c r="K197" s="25">
        <v>6000</v>
      </c>
      <c r="L197" s="25"/>
      <c r="M197" s="25">
        <v>5350</v>
      </c>
      <c r="N197" s="25">
        <v>5350</v>
      </c>
      <c r="O197" s="40">
        <f t="shared" ref="O197:O210" si="73">+K197-N197</f>
        <v>650</v>
      </c>
      <c r="P197" s="40">
        <f t="shared" ref="P197:P198" si="74">+J197-K197</f>
        <v>0</v>
      </c>
      <c r="Q197" s="40">
        <f t="shared" ref="Q197:Q210" si="75">+J197-N197</f>
        <v>650</v>
      </c>
      <c r="R197" s="25">
        <v>5350</v>
      </c>
      <c r="S197" s="40">
        <f t="shared" si="70"/>
        <v>0</v>
      </c>
    </row>
    <row r="198" spans="1:19" s="10" customFormat="1" ht="14.25" x14ac:dyDescent="0.2">
      <c r="A198" s="10" t="s">
        <v>420</v>
      </c>
      <c r="B198" s="10" t="s">
        <v>419</v>
      </c>
      <c r="C198" s="10" t="s">
        <v>426</v>
      </c>
      <c r="D198" s="42" t="s">
        <v>66</v>
      </c>
      <c r="E198" s="24" t="s">
        <v>347</v>
      </c>
      <c r="F198" s="25">
        <v>0</v>
      </c>
      <c r="G198" s="25">
        <v>0</v>
      </c>
      <c r="H198" s="12">
        <f>+I198-F198</f>
        <v>48321</v>
      </c>
      <c r="I198" s="13">
        <v>48321</v>
      </c>
      <c r="J198" s="12">
        <f>+F198+H198</f>
        <v>48321</v>
      </c>
      <c r="K198" s="13">
        <v>48321</v>
      </c>
      <c r="L198" s="25"/>
      <c r="M198" s="13"/>
      <c r="N198" s="13">
        <v>32351.45</v>
      </c>
      <c r="O198" s="12">
        <f t="shared" si="73"/>
        <v>15969.55</v>
      </c>
      <c r="P198" s="12">
        <f t="shared" si="74"/>
        <v>0</v>
      </c>
      <c r="Q198" s="12">
        <f t="shared" si="75"/>
        <v>15969.55</v>
      </c>
      <c r="R198" s="13">
        <v>0</v>
      </c>
      <c r="S198" s="12">
        <f t="shared" si="70"/>
        <v>32351.45</v>
      </c>
    </row>
    <row r="199" spans="1:19" s="10" customFormat="1" ht="14.25" x14ac:dyDescent="0.2">
      <c r="A199" s="16" t="s">
        <v>420</v>
      </c>
      <c r="B199" s="16" t="s">
        <v>420</v>
      </c>
      <c r="C199" s="16" t="s">
        <v>421</v>
      </c>
      <c r="D199" s="42" t="s">
        <v>70</v>
      </c>
      <c r="E199" s="21" t="s">
        <v>71</v>
      </c>
      <c r="F199" s="12">
        <v>1069500</v>
      </c>
      <c r="G199" s="12">
        <v>0</v>
      </c>
      <c r="H199" s="12">
        <f t="shared" ref="H199:H215" si="76">+I199-F199</f>
        <v>-380887</v>
      </c>
      <c r="I199" s="13">
        <v>688613</v>
      </c>
      <c r="J199" s="12">
        <f t="shared" ref="J199:J215" si="77">+F199+H199</f>
        <v>688613</v>
      </c>
      <c r="K199" s="13">
        <v>688613</v>
      </c>
      <c r="L199" s="25">
        <f>11649.62+3183.25+199999.94+10-0.04</f>
        <v>214842.77</v>
      </c>
      <c r="M199" s="13">
        <v>56148.26</v>
      </c>
      <c r="N199" s="13">
        <v>198110.48</v>
      </c>
      <c r="O199" s="12">
        <f t="shared" si="73"/>
        <v>490502.52</v>
      </c>
      <c r="P199" s="12">
        <f t="shared" ref="P199:P216" si="78">+J199-K199</f>
        <v>0</v>
      </c>
      <c r="Q199" s="12">
        <f t="shared" si="75"/>
        <v>490502.52</v>
      </c>
      <c r="R199" s="13">
        <v>0</v>
      </c>
      <c r="S199" s="12">
        <f t="shared" si="70"/>
        <v>198110.48</v>
      </c>
    </row>
    <row r="200" spans="1:19" s="10" customFormat="1" ht="14.25" x14ac:dyDescent="0.2">
      <c r="A200" s="10" t="s">
        <v>420</v>
      </c>
      <c r="B200" s="10" t="s">
        <v>421</v>
      </c>
      <c r="C200" s="10" t="s">
        <v>419</v>
      </c>
      <c r="D200" s="42" t="s">
        <v>82</v>
      </c>
      <c r="E200" s="11" t="s">
        <v>83</v>
      </c>
      <c r="F200" s="12">
        <v>0</v>
      </c>
      <c r="G200" s="12">
        <v>0</v>
      </c>
      <c r="H200" s="12">
        <f t="shared" si="76"/>
        <v>2000</v>
      </c>
      <c r="I200" s="13">
        <v>2000</v>
      </c>
      <c r="J200" s="12">
        <f t="shared" si="77"/>
        <v>2000</v>
      </c>
      <c r="K200" s="13">
        <v>2000</v>
      </c>
      <c r="L200" s="25"/>
      <c r="M200" s="13">
        <v>0</v>
      </c>
      <c r="N200" s="13">
        <v>499.69</v>
      </c>
      <c r="O200" s="12">
        <f t="shared" si="73"/>
        <v>1500.31</v>
      </c>
      <c r="P200" s="12">
        <f t="shared" si="78"/>
        <v>0</v>
      </c>
      <c r="Q200" s="12">
        <f t="shared" si="75"/>
        <v>1500.31</v>
      </c>
      <c r="R200" s="13">
        <v>0</v>
      </c>
      <c r="S200" s="12">
        <f t="shared" si="70"/>
        <v>499.69</v>
      </c>
    </row>
    <row r="201" spans="1:19" s="10" customFormat="1" ht="14.25" x14ac:dyDescent="0.2">
      <c r="A201" s="10" t="s">
        <v>420</v>
      </c>
      <c r="B201" s="10" t="s">
        <v>422</v>
      </c>
      <c r="C201" s="10" t="s">
        <v>420</v>
      </c>
      <c r="D201" s="42" t="s">
        <v>84</v>
      </c>
      <c r="E201" s="11" t="s">
        <v>85</v>
      </c>
      <c r="F201" s="12">
        <v>0</v>
      </c>
      <c r="G201" s="12">
        <v>0</v>
      </c>
      <c r="H201" s="12">
        <f t="shared" si="76"/>
        <v>1275</v>
      </c>
      <c r="I201" s="13">
        <v>1275</v>
      </c>
      <c r="J201" s="12">
        <f t="shared" si="77"/>
        <v>1275</v>
      </c>
      <c r="K201" s="13">
        <v>1275</v>
      </c>
      <c r="L201" s="25"/>
      <c r="M201" s="13"/>
      <c r="N201" s="13">
        <v>957.65</v>
      </c>
      <c r="O201" s="12">
        <f t="shared" si="73"/>
        <v>317.35000000000002</v>
      </c>
      <c r="P201" s="12">
        <f t="shared" si="78"/>
        <v>0</v>
      </c>
      <c r="Q201" s="12">
        <f t="shared" si="75"/>
        <v>317.35000000000002</v>
      </c>
      <c r="R201" s="13">
        <v>0</v>
      </c>
      <c r="S201" s="12">
        <f t="shared" si="70"/>
        <v>957.65</v>
      </c>
    </row>
    <row r="202" spans="1:19" s="20" customFormat="1" ht="14.25" x14ac:dyDescent="0.2">
      <c r="A202" s="10" t="s">
        <v>420</v>
      </c>
      <c r="B202" s="10" t="s">
        <v>423</v>
      </c>
      <c r="C202" s="10" t="s">
        <v>420</v>
      </c>
      <c r="D202" s="42" t="s">
        <v>94</v>
      </c>
      <c r="E202" s="21" t="s">
        <v>348</v>
      </c>
      <c r="F202" s="12">
        <v>0</v>
      </c>
      <c r="G202" s="12">
        <v>0</v>
      </c>
      <c r="H202" s="12">
        <f t="shared" si="76"/>
        <v>750</v>
      </c>
      <c r="I202" s="13">
        <v>750</v>
      </c>
      <c r="J202" s="12">
        <f t="shared" si="77"/>
        <v>750</v>
      </c>
      <c r="K202" s="13">
        <v>750</v>
      </c>
      <c r="L202" s="25"/>
      <c r="M202" s="13"/>
      <c r="N202" s="13">
        <v>149.80000000000001</v>
      </c>
      <c r="O202" s="12">
        <f t="shared" si="73"/>
        <v>600.20000000000005</v>
      </c>
      <c r="P202" s="12">
        <f t="shared" si="78"/>
        <v>0</v>
      </c>
      <c r="Q202" s="12">
        <f t="shared" si="75"/>
        <v>600.20000000000005</v>
      </c>
      <c r="R202" s="13">
        <v>0</v>
      </c>
      <c r="S202" s="12">
        <f t="shared" si="70"/>
        <v>149.80000000000001</v>
      </c>
    </row>
    <row r="203" spans="1:19" s="26" customFormat="1" ht="14.25" x14ac:dyDescent="0.2">
      <c r="A203" s="10" t="s">
        <v>420</v>
      </c>
      <c r="B203" s="10" t="s">
        <v>423</v>
      </c>
      <c r="C203" s="10" t="s">
        <v>425</v>
      </c>
      <c r="D203" s="42" t="s">
        <v>100</v>
      </c>
      <c r="E203" s="21" t="s">
        <v>101</v>
      </c>
      <c r="F203" s="12">
        <v>0</v>
      </c>
      <c r="G203" s="12">
        <v>0</v>
      </c>
      <c r="H203" s="12">
        <f t="shared" si="76"/>
        <v>204</v>
      </c>
      <c r="I203" s="13">
        <v>204</v>
      </c>
      <c r="J203" s="12">
        <f t="shared" si="77"/>
        <v>204</v>
      </c>
      <c r="K203" s="13">
        <v>204</v>
      </c>
      <c r="L203" s="25"/>
      <c r="M203" s="13">
        <v>12.5</v>
      </c>
      <c r="N203" s="13">
        <v>92.48</v>
      </c>
      <c r="O203" s="12">
        <f t="shared" si="73"/>
        <v>111.52</v>
      </c>
      <c r="P203" s="12">
        <f t="shared" si="78"/>
        <v>0</v>
      </c>
      <c r="Q203" s="12">
        <f t="shared" si="75"/>
        <v>111.52</v>
      </c>
      <c r="R203" s="13">
        <v>0</v>
      </c>
      <c r="S203" s="12">
        <f t="shared" si="70"/>
        <v>92.48</v>
      </c>
    </row>
    <row r="204" spans="1:19" s="10" customFormat="1" ht="15" x14ac:dyDescent="0.2">
      <c r="A204" s="17" t="s">
        <v>420</v>
      </c>
      <c r="B204" s="17" t="s">
        <v>427</v>
      </c>
      <c r="C204" s="17" t="s">
        <v>421</v>
      </c>
      <c r="D204" s="42" t="s">
        <v>104</v>
      </c>
      <c r="E204" s="21" t="s">
        <v>105</v>
      </c>
      <c r="F204" s="12">
        <v>60000</v>
      </c>
      <c r="G204" s="12">
        <v>0</v>
      </c>
      <c r="H204" s="12">
        <f t="shared" si="76"/>
        <v>20000</v>
      </c>
      <c r="I204" s="13">
        <v>80000</v>
      </c>
      <c r="J204" s="12">
        <f t="shared" si="77"/>
        <v>80000</v>
      </c>
      <c r="K204" s="13">
        <v>80000</v>
      </c>
      <c r="L204" s="25"/>
      <c r="M204" s="13">
        <v>8063.82</v>
      </c>
      <c r="N204" s="13">
        <v>76600.22</v>
      </c>
      <c r="O204" s="12">
        <f t="shared" si="73"/>
        <v>3399.7799999999988</v>
      </c>
      <c r="P204" s="12">
        <f t="shared" si="78"/>
        <v>0</v>
      </c>
      <c r="Q204" s="12">
        <f t="shared" si="75"/>
        <v>3399.7799999999988</v>
      </c>
      <c r="R204" s="13">
        <v>76600.22</v>
      </c>
      <c r="S204" s="12">
        <f t="shared" si="70"/>
        <v>0</v>
      </c>
    </row>
    <row r="205" spans="1:19" s="10" customFormat="1" x14ac:dyDescent="0.2">
      <c r="A205" s="10" t="s">
        <v>420</v>
      </c>
      <c r="B205" s="10" t="s">
        <v>427</v>
      </c>
      <c r="C205" s="10" t="s">
        <v>423</v>
      </c>
      <c r="D205" s="42" t="s">
        <v>110</v>
      </c>
      <c r="E205" s="21" t="s">
        <v>111</v>
      </c>
      <c r="F205" s="12">
        <v>1107900</v>
      </c>
      <c r="G205" s="12">
        <v>0</v>
      </c>
      <c r="H205" s="12">
        <f t="shared" si="76"/>
        <v>78391</v>
      </c>
      <c r="I205" s="13">
        <v>1186291</v>
      </c>
      <c r="J205" s="12">
        <f t="shared" si="77"/>
        <v>1186291</v>
      </c>
      <c r="K205" s="13">
        <v>1186291</v>
      </c>
      <c r="L205" s="12">
        <f>184463.67+195128.84+109049.05+111763.91</f>
        <v>600405.47</v>
      </c>
      <c r="M205" s="13">
        <v>113736.01</v>
      </c>
      <c r="N205" s="13">
        <v>540115.26</v>
      </c>
      <c r="O205" s="12">
        <f t="shared" si="73"/>
        <v>646175.74</v>
      </c>
      <c r="P205" s="12">
        <f t="shared" si="78"/>
        <v>0</v>
      </c>
      <c r="Q205" s="12">
        <f t="shared" si="75"/>
        <v>646175.74</v>
      </c>
      <c r="R205" s="13">
        <v>463138.45</v>
      </c>
      <c r="S205" s="12">
        <f t="shared" si="70"/>
        <v>76976.81</v>
      </c>
    </row>
    <row r="206" spans="1:19" s="27" customFormat="1" ht="13.5" customHeight="1" x14ac:dyDescent="0.2">
      <c r="A206" s="10" t="s">
        <v>420</v>
      </c>
      <c r="B206" s="10" t="s">
        <v>427</v>
      </c>
      <c r="C206" s="10" t="s">
        <v>426</v>
      </c>
      <c r="D206" s="42" t="s">
        <v>114</v>
      </c>
      <c r="E206" s="21" t="s">
        <v>115</v>
      </c>
      <c r="F206" s="12">
        <v>5225113</v>
      </c>
      <c r="G206" s="12">
        <v>0</v>
      </c>
      <c r="H206" s="12">
        <f t="shared" si="76"/>
        <v>-649934</v>
      </c>
      <c r="I206" s="13">
        <v>4575179</v>
      </c>
      <c r="J206" s="12">
        <f t="shared" si="77"/>
        <v>4575179</v>
      </c>
      <c r="K206" s="13">
        <v>4575179</v>
      </c>
      <c r="L206" s="12">
        <v>598130</v>
      </c>
      <c r="M206" s="13">
        <v>38470.720000000001</v>
      </c>
      <c r="N206" s="13">
        <v>2727665.3</v>
      </c>
      <c r="O206" s="12">
        <f t="shared" si="73"/>
        <v>1847513.7000000002</v>
      </c>
      <c r="P206" s="12">
        <f t="shared" si="78"/>
        <v>0</v>
      </c>
      <c r="Q206" s="12">
        <f t="shared" si="75"/>
        <v>1847513.7000000002</v>
      </c>
      <c r="R206" s="13">
        <v>2573225</v>
      </c>
      <c r="S206" s="12">
        <f t="shared" si="70"/>
        <v>154440.29999999981</v>
      </c>
    </row>
    <row r="207" spans="1:19" s="16" customFormat="1" x14ac:dyDescent="0.2">
      <c r="A207" s="10" t="s">
        <v>420</v>
      </c>
      <c r="B207" s="10" t="s">
        <v>424</v>
      </c>
      <c r="C207" s="10" t="s">
        <v>420</v>
      </c>
      <c r="D207" s="42" t="s">
        <v>116</v>
      </c>
      <c r="E207" s="21" t="s">
        <v>117</v>
      </c>
      <c r="F207" s="12">
        <v>140366</v>
      </c>
      <c r="G207" s="12">
        <v>0</v>
      </c>
      <c r="H207" s="12">
        <f t="shared" si="76"/>
        <v>-39900</v>
      </c>
      <c r="I207" s="13">
        <v>100466</v>
      </c>
      <c r="J207" s="12">
        <f t="shared" si="77"/>
        <v>100466</v>
      </c>
      <c r="K207" s="13">
        <v>100466</v>
      </c>
      <c r="L207" s="12">
        <v>100465.95</v>
      </c>
      <c r="M207" s="13"/>
      <c r="N207" s="13">
        <v>0</v>
      </c>
      <c r="O207" s="12">
        <f t="shared" si="73"/>
        <v>100466</v>
      </c>
      <c r="P207" s="12">
        <f t="shared" si="78"/>
        <v>0</v>
      </c>
      <c r="Q207" s="12">
        <f t="shared" si="75"/>
        <v>100466</v>
      </c>
      <c r="R207" s="13">
        <v>0</v>
      </c>
      <c r="S207" s="12">
        <f t="shared" si="70"/>
        <v>0</v>
      </c>
    </row>
    <row r="208" spans="1:19" s="41" customFormat="1" x14ac:dyDescent="0.2">
      <c r="A208" s="10" t="s">
        <v>420</v>
      </c>
      <c r="B208" s="10" t="s">
        <v>428</v>
      </c>
      <c r="C208" s="10" t="s">
        <v>420</v>
      </c>
      <c r="D208" s="42" t="s">
        <v>120</v>
      </c>
      <c r="E208" s="21" t="s">
        <v>349</v>
      </c>
      <c r="F208" s="12">
        <v>500100</v>
      </c>
      <c r="G208" s="12">
        <v>0</v>
      </c>
      <c r="H208" s="12">
        <f t="shared" si="76"/>
        <v>-128115</v>
      </c>
      <c r="I208" s="13">
        <v>371985</v>
      </c>
      <c r="J208" s="12">
        <f t="shared" si="77"/>
        <v>371985</v>
      </c>
      <c r="K208" s="13">
        <v>371985</v>
      </c>
      <c r="L208" s="12"/>
      <c r="M208" s="13"/>
      <c r="N208" s="13">
        <v>0</v>
      </c>
      <c r="O208" s="12">
        <f t="shared" si="73"/>
        <v>371985</v>
      </c>
      <c r="P208" s="12">
        <f t="shared" si="78"/>
        <v>0</v>
      </c>
      <c r="Q208" s="12">
        <f t="shared" si="75"/>
        <v>371985</v>
      </c>
      <c r="R208" s="13">
        <v>0</v>
      </c>
      <c r="S208" s="12">
        <f t="shared" si="70"/>
        <v>0</v>
      </c>
    </row>
    <row r="209" spans="1:21" s="69" customFormat="1" hidden="1" x14ac:dyDescent="0.2">
      <c r="A209" s="10" t="s">
        <v>420</v>
      </c>
      <c r="B209" s="10" t="s">
        <v>428</v>
      </c>
      <c r="C209" s="10" t="s">
        <v>425</v>
      </c>
      <c r="D209" s="70"/>
      <c r="E209" s="71"/>
      <c r="F209" s="72"/>
      <c r="G209" s="72"/>
      <c r="H209" s="72"/>
      <c r="I209" s="73">
        <v>0</v>
      </c>
      <c r="J209" s="72"/>
      <c r="K209" s="73">
        <v>0</v>
      </c>
      <c r="L209" s="72"/>
      <c r="M209" s="73"/>
      <c r="N209" s="73">
        <v>0</v>
      </c>
      <c r="O209" s="12">
        <f t="shared" ref="O209" si="79">+K209-N209</f>
        <v>0</v>
      </c>
      <c r="P209" s="12">
        <f t="shared" ref="P209" si="80">+J209-K209</f>
        <v>0</v>
      </c>
      <c r="Q209" s="12">
        <f t="shared" ref="Q209" si="81">+J209-N209</f>
        <v>0</v>
      </c>
      <c r="R209" s="73">
        <v>0</v>
      </c>
      <c r="S209" s="12">
        <f t="shared" si="70"/>
        <v>0</v>
      </c>
      <c r="U209" s="10"/>
    </row>
    <row r="210" spans="1:21" s="41" customFormat="1" ht="12.75" customHeight="1" x14ac:dyDescent="0.2">
      <c r="A210" s="10" t="s">
        <v>420</v>
      </c>
      <c r="B210" s="10" t="s">
        <v>428</v>
      </c>
      <c r="C210" s="10" t="s">
        <v>426</v>
      </c>
      <c r="D210" s="64" t="s">
        <v>130</v>
      </c>
      <c r="E210" s="21" t="s">
        <v>131</v>
      </c>
      <c r="F210" s="28">
        <v>7988497</v>
      </c>
      <c r="G210" s="28">
        <v>0</v>
      </c>
      <c r="H210" s="12">
        <f t="shared" si="76"/>
        <v>81978.179999999702</v>
      </c>
      <c r="I210" s="13">
        <v>8070475.1799999997</v>
      </c>
      <c r="J210" s="12">
        <f t="shared" si="77"/>
        <v>8070475.1799999997</v>
      </c>
      <c r="K210" s="13">
        <v>8070475.1799999997</v>
      </c>
      <c r="L210" s="28">
        <v>1807500</v>
      </c>
      <c r="M210" s="13">
        <v>602500</v>
      </c>
      <c r="N210" s="13">
        <v>5429763.8899999997</v>
      </c>
      <c r="O210" s="12">
        <f t="shared" si="73"/>
        <v>2640711.29</v>
      </c>
      <c r="P210" s="12">
        <f t="shared" si="78"/>
        <v>0</v>
      </c>
      <c r="Q210" s="12">
        <f t="shared" si="75"/>
        <v>2640711.29</v>
      </c>
      <c r="R210" s="13">
        <v>4821870.08</v>
      </c>
      <c r="S210" s="12">
        <f t="shared" si="70"/>
        <v>607893.80999999959</v>
      </c>
    </row>
    <row r="211" spans="1:21" s="16" customFormat="1" ht="15" x14ac:dyDescent="0.2">
      <c r="A211" s="10"/>
      <c r="B211" s="10"/>
      <c r="C211" s="10"/>
      <c r="D211" s="78" t="s">
        <v>132</v>
      </c>
      <c r="E211" s="79" t="s">
        <v>133</v>
      </c>
      <c r="F211" s="80">
        <f>SUM(F212:F216)</f>
        <v>2784316</v>
      </c>
      <c r="G211" s="80">
        <f t="shared" ref="G211:S211" si="82">SUM(G212:G216)</f>
        <v>0</v>
      </c>
      <c r="H211" s="80">
        <f>SUM(H212:H216)</f>
        <v>238992.82000000007</v>
      </c>
      <c r="I211" s="80">
        <f t="shared" si="82"/>
        <v>3023308.8200000003</v>
      </c>
      <c r="J211" s="80">
        <f t="shared" si="82"/>
        <v>3023308.8200000003</v>
      </c>
      <c r="K211" s="80">
        <f t="shared" si="82"/>
        <v>3023308.8200000003</v>
      </c>
      <c r="L211" s="80">
        <f t="shared" si="82"/>
        <v>410353.99</v>
      </c>
      <c r="M211" s="80">
        <f t="shared" si="82"/>
        <v>36978.089999999997</v>
      </c>
      <c r="N211" s="80">
        <f t="shared" si="82"/>
        <v>1998437.11</v>
      </c>
      <c r="O211" s="80">
        <f t="shared" si="82"/>
        <v>1024871.7100000001</v>
      </c>
      <c r="P211" s="80">
        <f t="shared" si="82"/>
        <v>0</v>
      </c>
      <c r="Q211" s="80">
        <f t="shared" si="82"/>
        <v>1024871.7100000001</v>
      </c>
      <c r="R211" s="80">
        <f t="shared" si="82"/>
        <v>809120.52</v>
      </c>
      <c r="S211" s="80">
        <f t="shared" si="82"/>
        <v>1189316.5899999999</v>
      </c>
    </row>
    <row r="212" spans="1:21" s="10" customFormat="1" ht="14.25" hidden="1" x14ac:dyDescent="0.2">
      <c r="A212" s="10" t="s">
        <v>420</v>
      </c>
      <c r="B212" s="10" t="s">
        <v>426</v>
      </c>
      <c r="C212" s="10" t="s">
        <v>420</v>
      </c>
      <c r="D212" s="64"/>
      <c r="E212" s="21"/>
      <c r="F212" s="29"/>
      <c r="G212" s="29"/>
      <c r="H212" s="12">
        <f t="shared" si="76"/>
        <v>7920</v>
      </c>
      <c r="I212" s="13">
        <v>7920</v>
      </c>
      <c r="J212" s="12">
        <f t="shared" si="77"/>
        <v>7920</v>
      </c>
      <c r="K212" s="13">
        <v>7920</v>
      </c>
      <c r="L212" s="29"/>
      <c r="M212" s="13"/>
      <c r="N212" s="13">
        <v>7920</v>
      </c>
      <c r="O212" s="12">
        <f>+K212-N212</f>
        <v>0</v>
      </c>
      <c r="P212" s="12">
        <f t="shared" si="78"/>
        <v>0</v>
      </c>
      <c r="Q212" s="12">
        <f>+J212-N212</f>
        <v>0</v>
      </c>
      <c r="R212" s="13">
        <v>7920</v>
      </c>
      <c r="S212" s="12">
        <f t="shared" si="70"/>
        <v>0</v>
      </c>
    </row>
    <row r="213" spans="1:21" s="10" customFormat="1" ht="14.25" hidden="1" x14ac:dyDescent="0.2">
      <c r="A213" s="20" t="s">
        <v>420</v>
      </c>
      <c r="B213" s="20" t="s">
        <v>426</v>
      </c>
      <c r="C213" s="20" t="s">
        <v>421</v>
      </c>
      <c r="D213" s="42" t="s">
        <v>350</v>
      </c>
      <c r="E213" s="11" t="s">
        <v>135</v>
      </c>
      <c r="F213" s="12">
        <v>400</v>
      </c>
      <c r="G213" s="12"/>
      <c r="H213" s="12">
        <f t="shared" si="76"/>
        <v>611743</v>
      </c>
      <c r="I213" s="13">
        <v>612143</v>
      </c>
      <c r="J213" s="12">
        <f t="shared" si="77"/>
        <v>612143</v>
      </c>
      <c r="K213" s="13">
        <v>612143</v>
      </c>
      <c r="L213" s="12">
        <f>52002+153309.6</f>
        <v>205311.6</v>
      </c>
      <c r="M213" s="13"/>
      <c r="N213" s="13">
        <v>385291.99</v>
      </c>
      <c r="O213" s="12">
        <f>+K213-N213</f>
        <v>226851.01</v>
      </c>
      <c r="P213" s="12">
        <f t="shared" si="78"/>
        <v>0</v>
      </c>
      <c r="Q213" s="12">
        <f>+J213-N213</f>
        <v>226851.01</v>
      </c>
      <c r="R213" s="13">
        <v>49206.03</v>
      </c>
      <c r="S213" s="12">
        <f t="shared" si="70"/>
        <v>336085.95999999996</v>
      </c>
    </row>
    <row r="214" spans="1:21" s="10" customFormat="1" ht="14.25" hidden="1" x14ac:dyDescent="0.2">
      <c r="A214" s="20" t="s">
        <v>420</v>
      </c>
      <c r="B214" s="20" t="s">
        <v>426</v>
      </c>
      <c r="C214" s="20" t="s">
        <v>424</v>
      </c>
      <c r="D214" s="42" t="s">
        <v>351</v>
      </c>
      <c r="E214" s="11" t="s">
        <v>140</v>
      </c>
      <c r="F214" s="12">
        <v>9400</v>
      </c>
      <c r="G214" s="12"/>
      <c r="H214" s="12">
        <f t="shared" si="76"/>
        <v>1032657</v>
      </c>
      <c r="I214" s="13">
        <v>1042057</v>
      </c>
      <c r="J214" s="12">
        <f t="shared" si="77"/>
        <v>1042057</v>
      </c>
      <c r="K214" s="13">
        <v>1042057</v>
      </c>
      <c r="L214" s="12">
        <f>195128.84+9913.55</f>
        <v>205042.38999999998</v>
      </c>
      <c r="M214" s="13">
        <v>12051</v>
      </c>
      <c r="N214" s="13">
        <v>823392.51</v>
      </c>
      <c r="O214" s="12">
        <f>+K214-N214</f>
        <v>218664.49</v>
      </c>
      <c r="P214" s="12">
        <f t="shared" si="78"/>
        <v>0</v>
      </c>
      <c r="Q214" s="12">
        <f>+J214-N214</f>
        <v>218664.49</v>
      </c>
      <c r="R214" s="13">
        <v>143152.42000000001</v>
      </c>
      <c r="S214" s="12">
        <f t="shared" si="70"/>
        <v>680240.09</v>
      </c>
    </row>
    <row r="215" spans="1:21" s="10" customFormat="1" ht="12.75" hidden="1" customHeight="1" x14ac:dyDescent="0.2">
      <c r="A215" s="10" t="s">
        <v>420</v>
      </c>
      <c r="B215" s="10" t="s">
        <v>426</v>
      </c>
      <c r="C215" s="10" t="s">
        <v>428</v>
      </c>
      <c r="D215" s="42" t="s">
        <v>352</v>
      </c>
      <c r="E215" s="11" t="s">
        <v>141</v>
      </c>
      <c r="F215" s="12">
        <v>100</v>
      </c>
      <c r="G215" s="12"/>
      <c r="H215" s="12">
        <f t="shared" si="76"/>
        <v>119910</v>
      </c>
      <c r="I215" s="13">
        <v>120010</v>
      </c>
      <c r="J215" s="12">
        <f t="shared" si="77"/>
        <v>120010</v>
      </c>
      <c r="K215" s="13">
        <v>120010</v>
      </c>
      <c r="L215" s="12"/>
      <c r="M215" s="13">
        <v>24927.09</v>
      </c>
      <c r="N215" s="13">
        <v>119937.09</v>
      </c>
      <c r="O215" s="12">
        <f>+K215-N215</f>
        <v>72.910000000003492</v>
      </c>
      <c r="P215" s="12">
        <f t="shared" si="78"/>
        <v>0</v>
      </c>
      <c r="Q215" s="12">
        <f>+J215-N215</f>
        <v>72.910000000003492</v>
      </c>
      <c r="R215" s="13">
        <v>0</v>
      </c>
      <c r="S215" s="12">
        <f t="shared" si="70"/>
        <v>119937.09</v>
      </c>
    </row>
    <row r="216" spans="1:21" s="10" customFormat="1" hidden="1" x14ac:dyDescent="0.2">
      <c r="A216" s="10" t="s">
        <v>420</v>
      </c>
      <c r="B216" s="10" t="s">
        <v>426</v>
      </c>
      <c r="C216" s="10" t="s">
        <v>426</v>
      </c>
      <c r="D216" s="42" t="s">
        <v>353</v>
      </c>
      <c r="E216" s="11" t="s">
        <v>142</v>
      </c>
      <c r="F216" s="12">
        <v>2774416</v>
      </c>
      <c r="G216" s="12"/>
      <c r="H216" s="12">
        <f>+I216-F216</f>
        <v>-1533237.18</v>
      </c>
      <c r="I216" s="13">
        <v>1241178.82</v>
      </c>
      <c r="J216" s="12">
        <f>+F216+H216</f>
        <v>1241178.82</v>
      </c>
      <c r="K216" s="13">
        <v>1241178.82</v>
      </c>
      <c r="L216" s="12"/>
      <c r="M216" s="13">
        <v>0</v>
      </c>
      <c r="N216" s="13">
        <v>661895.52</v>
      </c>
      <c r="O216" s="12">
        <f>+K216-N216</f>
        <v>579283.30000000005</v>
      </c>
      <c r="P216" s="12">
        <f t="shared" si="78"/>
        <v>0</v>
      </c>
      <c r="Q216" s="12">
        <f>+J216-N216</f>
        <v>579283.30000000005</v>
      </c>
      <c r="R216" s="13">
        <v>608842.06999999995</v>
      </c>
      <c r="S216" s="12">
        <f t="shared" si="70"/>
        <v>53053.45000000007</v>
      </c>
    </row>
    <row r="217" spans="1:21" s="41" customFormat="1" ht="15" x14ac:dyDescent="0.2">
      <c r="A217" s="10"/>
      <c r="B217" s="10"/>
      <c r="C217" s="10"/>
      <c r="D217" s="63"/>
      <c r="E217" s="53" t="s">
        <v>143</v>
      </c>
      <c r="F217" s="54">
        <f t="shared" ref="F217:S217" si="83">SUM(F218:F252)</f>
        <v>536287</v>
      </c>
      <c r="G217" s="54">
        <f t="shared" si="83"/>
        <v>0</v>
      </c>
      <c r="H217" s="54">
        <f t="shared" si="83"/>
        <v>319437</v>
      </c>
      <c r="I217" s="54">
        <f t="shared" si="83"/>
        <v>855724</v>
      </c>
      <c r="J217" s="54">
        <f t="shared" si="83"/>
        <v>855724</v>
      </c>
      <c r="K217" s="54">
        <f t="shared" si="83"/>
        <v>835624</v>
      </c>
      <c r="L217" s="54">
        <f t="shared" si="83"/>
        <v>0</v>
      </c>
      <c r="M217" s="54">
        <f t="shared" si="83"/>
        <v>22916.159999999996</v>
      </c>
      <c r="N217" s="54">
        <f t="shared" si="83"/>
        <v>397773.26</v>
      </c>
      <c r="O217" s="54">
        <f t="shared" si="83"/>
        <v>437850.74</v>
      </c>
      <c r="P217" s="54">
        <f t="shared" si="83"/>
        <v>20100</v>
      </c>
      <c r="Q217" s="54">
        <f t="shared" si="83"/>
        <v>457950.74</v>
      </c>
      <c r="R217" s="54">
        <f>SUM(R218:R252)</f>
        <v>21137.629999999997</v>
      </c>
      <c r="S217" s="54">
        <f t="shared" si="83"/>
        <v>376635.63000000006</v>
      </c>
    </row>
    <row r="218" spans="1:21" s="10" customFormat="1" ht="14.25" x14ac:dyDescent="0.2">
      <c r="A218" s="10" t="s">
        <v>421</v>
      </c>
      <c r="B218" s="10" t="s">
        <v>419</v>
      </c>
      <c r="C218" s="10" t="s">
        <v>420</v>
      </c>
      <c r="D218" s="65">
        <v>201</v>
      </c>
      <c r="E218" s="11" t="s">
        <v>145</v>
      </c>
      <c r="F218" s="25">
        <v>0</v>
      </c>
      <c r="G218" s="25">
        <v>0</v>
      </c>
      <c r="H218" s="40">
        <f>+I218-F218</f>
        <v>900</v>
      </c>
      <c r="I218" s="68">
        <v>900</v>
      </c>
      <c r="J218" s="40">
        <f>+F218+H218</f>
        <v>900</v>
      </c>
      <c r="K218" s="68">
        <v>900</v>
      </c>
      <c r="L218" s="25"/>
      <c r="M218" s="68"/>
      <c r="N218" s="68">
        <v>900</v>
      </c>
      <c r="O218" s="40">
        <f t="shared" ref="O218:O251" si="84">+K218-N218</f>
        <v>0</v>
      </c>
      <c r="P218" s="40">
        <f t="shared" ref="P218" si="85">+J218-K218</f>
        <v>0</v>
      </c>
      <c r="Q218" s="40">
        <f t="shared" ref="Q218:Q251" si="86">+J218-N218</f>
        <v>0</v>
      </c>
      <c r="R218" s="68">
        <v>0</v>
      </c>
      <c r="S218" s="12">
        <f t="shared" si="70"/>
        <v>900</v>
      </c>
    </row>
    <row r="219" spans="1:21" s="17" customFormat="1" ht="13.5" customHeight="1" x14ac:dyDescent="0.2">
      <c r="A219" s="10" t="s">
        <v>421</v>
      </c>
      <c r="B219" s="10" t="s">
        <v>419</v>
      </c>
      <c r="C219" s="10" t="s">
        <v>422</v>
      </c>
      <c r="D219" s="64" t="s">
        <v>148</v>
      </c>
      <c r="E219" s="30" t="s">
        <v>149</v>
      </c>
      <c r="F219" s="29">
        <v>0</v>
      </c>
      <c r="G219" s="29">
        <v>0</v>
      </c>
      <c r="H219" s="40">
        <f t="shared" ref="H219:H255" si="87">+I219-F219</f>
        <v>7249</v>
      </c>
      <c r="I219" s="13">
        <v>7249</v>
      </c>
      <c r="J219" s="12">
        <f t="shared" ref="J219:J255" si="88">+F219+H219</f>
        <v>7249</v>
      </c>
      <c r="K219" s="13">
        <v>7249</v>
      </c>
      <c r="L219" s="25"/>
      <c r="M219" s="13"/>
      <c r="N219" s="13">
        <v>0</v>
      </c>
      <c r="O219" s="12">
        <f t="shared" si="84"/>
        <v>7249</v>
      </c>
      <c r="P219" s="12">
        <f t="shared" ref="P219:P255" si="89">+J219-K219</f>
        <v>0</v>
      </c>
      <c r="Q219" s="12">
        <f t="shared" si="86"/>
        <v>7249</v>
      </c>
      <c r="R219" s="13">
        <v>0</v>
      </c>
      <c r="S219" s="12">
        <f t="shared" si="70"/>
        <v>0</v>
      </c>
    </row>
    <row r="220" spans="1:21" s="10" customFormat="1" ht="14.25" x14ac:dyDescent="0.2">
      <c r="A220" s="20" t="s">
        <v>421</v>
      </c>
      <c r="B220" s="20" t="s">
        <v>420</v>
      </c>
      <c r="C220" s="20" t="s">
        <v>420</v>
      </c>
      <c r="D220" s="42" t="s">
        <v>150</v>
      </c>
      <c r="E220" s="11" t="s">
        <v>151</v>
      </c>
      <c r="F220" s="12">
        <v>1691</v>
      </c>
      <c r="G220" s="12">
        <v>0</v>
      </c>
      <c r="H220" s="40">
        <f t="shared" si="87"/>
        <v>3673</v>
      </c>
      <c r="I220" s="13">
        <v>5364</v>
      </c>
      <c r="J220" s="12">
        <f t="shared" si="88"/>
        <v>5364</v>
      </c>
      <c r="K220" s="13">
        <v>5364</v>
      </c>
      <c r="L220" s="25"/>
      <c r="M220" s="13"/>
      <c r="N220" s="13">
        <v>4836.9399999999996</v>
      </c>
      <c r="O220" s="12">
        <f t="shared" si="84"/>
        <v>527.0600000000004</v>
      </c>
      <c r="P220" s="12">
        <f t="shared" si="89"/>
        <v>0</v>
      </c>
      <c r="Q220" s="12">
        <f t="shared" si="86"/>
        <v>527.0600000000004</v>
      </c>
      <c r="R220" s="13">
        <v>2274.8200000000002</v>
      </c>
      <c r="S220" s="12">
        <f t="shared" si="70"/>
        <v>2562.1199999999994</v>
      </c>
    </row>
    <row r="221" spans="1:21" s="10" customFormat="1" ht="14.25" x14ac:dyDescent="0.2">
      <c r="A221" s="26" t="s">
        <v>421</v>
      </c>
      <c r="B221" s="26" t="s">
        <v>420</v>
      </c>
      <c r="C221" s="26" t="s">
        <v>421</v>
      </c>
      <c r="D221" s="42" t="s">
        <v>152</v>
      </c>
      <c r="E221" s="11" t="s">
        <v>153</v>
      </c>
      <c r="F221" s="12">
        <v>0</v>
      </c>
      <c r="G221" s="12">
        <v>0</v>
      </c>
      <c r="H221" s="40">
        <f t="shared" si="87"/>
        <v>1610</v>
      </c>
      <c r="I221" s="13">
        <v>1610</v>
      </c>
      <c r="J221" s="12">
        <f t="shared" si="88"/>
        <v>1610</v>
      </c>
      <c r="K221" s="13">
        <v>1610</v>
      </c>
      <c r="L221" s="25"/>
      <c r="M221" s="13"/>
      <c r="N221" s="13">
        <v>1601.79</v>
      </c>
      <c r="O221" s="12">
        <f t="shared" si="84"/>
        <v>8.2100000000000364</v>
      </c>
      <c r="P221" s="12">
        <f t="shared" si="89"/>
        <v>0</v>
      </c>
      <c r="Q221" s="12">
        <f t="shared" si="86"/>
        <v>8.2100000000000364</v>
      </c>
      <c r="R221" s="13">
        <v>0</v>
      </c>
      <c r="S221" s="12">
        <f t="shared" si="70"/>
        <v>1601.79</v>
      </c>
    </row>
    <row r="222" spans="1:21" s="10" customFormat="1" ht="14.25" x14ac:dyDescent="0.2">
      <c r="A222" s="10" t="s">
        <v>421</v>
      </c>
      <c r="B222" s="10" t="s">
        <v>420</v>
      </c>
      <c r="C222" s="10" t="s">
        <v>422</v>
      </c>
      <c r="D222" s="42" t="s">
        <v>154</v>
      </c>
      <c r="E222" s="11" t="s">
        <v>155</v>
      </c>
      <c r="F222" s="12">
        <v>0</v>
      </c>
      <c r="G222" s="12">
        <v>0</v>
      </c>
      <c r="H222" s="40">
        <f t="shared" si="87"/>
        <v>35</v>
      </c>
      <c r="I222" s="13">
        <v>35</v>
      </c>
      <c r="J222" s="12">
        <f t="shared" si="88"/>
        <v>35</v>
      </c>
      <c r="K222" s="13">
        <v>35</v>
      </c>
      <c r="L222" s="25"/>
      <c r="M222" s="13"/>
      <c r="N222" s="13">
        <v>0</v>
      </c>
      <c r="O222" s="12">
        <f t="shared" si="84"/>
        <v>35</v>
      </c>
      <c r="P222" s="12">
        <f t="shared" si="89"/>
        <v>0</v>
      </c>
      <c r="Q222" s="12">
        <f t="shared" si="86"/>
        <v>35</v>
      </c>
      <c r="R222" s="13">
        <v>0</v>
      </c>
      <c r="S222" s="12">
        <f t="shared" si="70"/>
        <v>0</v>
      </c>
    </row>
    <row r="223" spans="1:21" s="10" customFormat="1" ht="14.25" x14ac:dyDescent="0.2">
      <c r="A223" s="10" t="s">
        <v>421</v>
      </c>
      <c r="B223" s="10" t="s">
        <v>420</v>
      </c>
      <c r="C223" s="10" t="s">
        <v>425</v>
      </c>
      <c r="D223" s="42" t="s">
        <v>156</v>
      </c>
      <c r="E223" s="11" t="s">
        <v>157</v>
      </c>
      <c r="F223" s="12">
        <v>0</v>
      </c>
      <c r="G223" s="12">
        <v>0</v>
      </c>
      <c r="H223" s="40">
        <f t="shared" si="87"/>
        <v>98649</v>
      </c>
      <c r="I223" s="13">
        <v>98649</v>
      </c>
      <c r="J223" s="12">
        <f t="shared" si="88"/>
        <v>98649</v>
      </c>
      <c r="K223" s="13">
        <v>98649</v>
      </c>
      <c r="L223" s="25"/>
      <c r="M223" s="13"/>
      <c r="N223" s="13">
        <v>21132.5</v>
      </c>
      <c r="O223" s="12">
        <f t="shared" si="84"/>
        <v>77516.5</v>
      </c>
      <c r="P223" s="12">
        <f t="shared" si="89"/>
        <v>0</v>
      </c>
      <c r="Q223" s="12">
        <f t="shared" si="86"/>
        <v>77516.5</v>
      </c>
      <c r="R223" s="13">
        <v>0</v>
      </c>
      <c r="S223" s="12">
        <f t="shared" si="70"/>
        <v>21132.5</v>
      </c>
    </row>
    <row r="224" spans="1:21" s="10" customFormat="1" ht="14.25" x14ac:dyDescent="0.2">
      <c r="A224" s="27" t="s">
        <v>421</v>
      </c>
      <c r="B224" s="27" t="s">
        <v>420</v>
      </c>
      <c r="C224" s="27" t="s">
        <v>426</v>
      </c>
      <c r="D224" s="42" t="s">
        <v>158</v>
      </c>
      <c r="E224" s="11" t="s">
        <v>159</v>
      </c>
      <c r="F224" s="12">
        <v>0</v>
      </c>
      <c r="G224" s="12">
        <v>0</v>
      </c>
      <c r="H224" s="40">
        <f t="shared" si="87"/>
        <v>250</v>
      </c>
      <c r="I224" s="13">
        <v>250</v>
      </c>
      <c r="J224" s="12">
        <f>+F224+H224</f>
        <v>250</v>
      </c>
      <c r="K224" s="13">
        <v>250</v>
      </c>
      <c r="L224" s="25"/>
      <c r="M224" s="13"/>
      <c r="N224" s="13">
        <v>0</v>
      </c>
      <c r="O224" s="12">
        <f t="shared" si="84"/>
        <v>250</v>
      </c>
      <c r="P224" s="12">
        <f t="shared" si="89"/>
        <v>0</v>
      </c>
      <c r="Q224" s="12">
        <f t="shared" si="86"/>
        <v>250</v>
      </c>
      <c r="R224" s="13">
        <v>0</v>
      </c>
      <c r="S224" s="12">
        <f t="shared" si="70"/>
        <v>0</v>
      </c>
    </row>
    <row r="225" spans="1:19" s="10" customFormat="1" ht="14.25" x14ac:dyDescent="0.2">
      <c r="A225" s="16" t="s">
        <v>421</v>
      </c>
      <c r="B225" s="16" t="s">
        <v>421</v>
      </c>
      <c r="C225" s="16" t="s">
        <v>421</v>
      </c>
      <c r="D225" s="42" t="s">
        <v>162</v>
      </c>
      <c r="E225" s="11" t="s">
        <v>163</v>
      </c>
      <c r="F225" s="12">
        <v>0</v>
      </c>
      <c r="G225" s="12">
        <v>0</v>
      </c>
      <c r="H225" s="40">
        <f t="shared" si="87"/>
        <v>273</v>
      </c>
      <c r="I225" s="13">
        <v>273</v>
      </c>
      <c r="J225" s="12">
        <f>+F225+H225</f>
        <v>273</v>
      </c>
      <c r="K225" s="13">
        <v>273</v>
      </c>
      <c r="L225" s="25"/>
      <c r="M225" s="13">
        <v>0</v>
      </c>
      <c r="N225" s="13">
        <v>113.69</v>
      </c>
      <c r="O225" s="12">
        <f t="shared" ref="O225:O226" si="90">+K225-N225</f>
        <v>159.31</v>
      </c>
      <c r="P225" s="12">
        <f t="shared" ref="P225:P226" si="91">+J225-K225</f>
        <v>0</v>
      </c>
      <c r="Q225" s="12">
        <f t="shared" ref="Q225:Q226" si="92">+J225-N225</f>
        <v>159.31</v>
      </c>
      <c r="R225" s="13">
        <v>0</v>
      </c>
      <c r="S225" s="12">
        <f t="shared" si="70"/>
        <v>113.69</v>
      </c>
    </row>
    <row r="226" spans="1:19" s="10" customFormat="1" ht="12.75" customHeight="1" x14ac:dyDescent="0.2">
      <c r="A226" s="41" t="s">
        <v>421</v>
      </c>
      <c r="B226" s="41" t="s">
        <v>421</v>
      </c>
      <c r="C226" s="41" t="s">
        <v>425</v>
      </c>
      <c r="D226" s="42" t="s">
        <v>166</v>
      </c>
      <c r="E226" s="11" t="s">
        <v>167</v>
      </c>
      <c r="F226" s="12">
        <v>0</v>
      </c>
      <c r="G226" s="12">
        <v>0</v>
      </c>
      <c r="H226" s="40">
        <f t="shared" si="87"/>
        <v>5400</v>
      </c>
      <c r="I226" s="13">
        <v>5400</v>
      </c>
      <c r="J226" s="12">
        <f t="shared" si="88"/>
        <v>5400</v>
      </c>
      <c r="K226" s="13">
        <v>5400</v>
      </c>
      <c r="L226" s="25"/>
      <c r="M226" s="13">
        <v>534.99</v>
      </c>
      <c r="N226" s="13">
        <v>4993.04</v>
      </c>
      <c r="O226" s="12">
        <f t="shared" si="90"/>
        <v>406.96000000000004</v>
      </c>
      <c r="P226" s="12">
        <f t="shared" si="91"/>
        <v>0</v>
      </c>
      <c r="Q226" s="12">
        <f t="shared" si="92"/>
        <v>406.96000000000004</v>
      </c>
      <c r="R226" s="13">
        <v>0</v>
      </c>
      <c r="S226" s="12">
        <f t="shared" si="70"/>
        <v>4993.04</v>
      </c>
    </row>
    <row r="227" spans="1:19" s="10" customFormat="1" ht="14.25" x14ac:dyDescent="0.2">
      <c r="A227" s="69" t="s">
        <v>421</v>
      </c>
      <c r="B227" s="69" t="s">
        <v>422</v>
      </c>
      <c r="C227" s="69" t="s">
        <v>420</v>
      </c>
      <c r="D227" s="42" t="s">
        <v>170</v>
      </c>
      <c r="E227" s="11" t="s">
        <v>171</v>
      </c>
      <c r="F227" s="12">
        <v>0</v>
      </c>
      <c r="G227" s="12">
        <v>0</v>
      </c>
      <c r="H227" s="40">
        <f t="shared" si="87"/>
        <v>3790</v>
      </c>
      <c r="I227" s="13">
        <v>3790</v>
      </c>
      <c r="J227" s="12">
        <f t="shared" si="88"/>
        <v>3790</v>
      </c>
      <c r="K227" s="13">
        <v>3790</v>
      </c>
      <c r="L227" s="25"/>
      <c r="M227" s="13"/>
      <c r="N227" s="13">
        <v>3782.82</v>
      </c>
      <c r="O227" s="12">
        <f t="shared" si="84"/>
        <v>7.1799999999998363</v>
      </c>
      <c r="P227" s="12">
        <f t="shared" si="89"/>
        <v>0</v>
      </c>
      <c r="Q227" s="12">
        <f t="shared" si="86"/>
        <v>7.1799999999998363</v>
      </c>
      <c r="R227" s="13">
        <v>0</v>
      </c>
      <c r="S227" s="12">
        <f t="shared" si="70"/>
        <v>3782.82</v>
      </c>
    </row>
    <row r="228" spans="1:19" s="17" customFormat="1" ht="12" customHeight="1" x14ac:dyDescent="0.2">
      <c r="A228" s="41" t="s">
        <v>421</v>
      </c>
      <c r="B228" s="41" t="s">
        <v>422</v>
      </c>
      <c r="C228" s="41" t="s">
        <v>421</v>
      </c>
      <c r="D228" s="42" t="s">
        <v>172</v>
      </c>
      <c r="E228" s="11" t="s">
        <v>415</v>
      </c>
      <c r="F228" s="12">
        <v>0</v>
      </c>
      <c r="G228" s="12">
        <v>0</v>
      </c>
      <c r="H228" s="40">
        <f t="shared" si="87"/>
        <v>15240</v>
      </c>
      <c r="I228" s="13">
        <v>15240</v>
      </c>
      <c r="J228" s="12">
        <f t="shared" si="88"/>
        <v>15240</v>
      </c>
      <c r="K228" s="13">
        <v>15240</v>
      </c>
      <c r="L228" s="25"/>
      <c r="M228" s="13">
        <v>0</v>
      </c>
      <c r="N228" s="13">
        <v>4186.8</v>
      </c>
      <c r="O228" s="12">
        <f t="shared" si="84"/>
        <v>11053.2</v>
      </c>
      <c r="P228" s="12">
        <f t="shared" si="89"/>
        <v>0</v>
      </c>
      <c r="Q228" s="12">
        <f t="shared" si="86"/>
        <v>11053.2</v>
      </c>
      <c r="R228" s="13">
        <v>0</v>
      </c>
      <c r="S228" s="12">
        <f t="shared" si="70"/>
        <v>4186.8</v>
      </c>
    </row>
    <row r="229" spans="1:19" s="10" customFormat="1" ht="14.25" x14ac:dyDescent="0.2">
      <c r="A229" s="16" t="s">
        <v>421</v>
      </c>
      <c r="B229" s="16" t="s">
        <v>422</v>
      </c>
      <c r="C229" s="16" t="s">
        <v>426</v>
      </c>
      <c r="D229" s="42" t="s">
        <v>174</v>
      </c>
      <c r="E229" s="11" t="s">
        <v>417</v>
      </c>
      <c r="F229" s="12">
        <v>0</v>
      </c>
      <c r="G229" s="12">
        <v>0</v>
      </c>
      <c r="H229" s="40">
        <f t="shared" si="87"/>
        <v>2013</v>
      </c>
      <c r="I229" s="13">
        <v>2013</v>
      </c>
      <c r="J229" s="12">
        <f t="shared" si="88"/>
        <v>2013</v>
      </c>
      <c r="K229" s="13">
        <v>2013</v>
      </c>
      <c r="L229" s="25"/>
      <c r="M229" s="13"/>
      <c r="N229" s="13">
        <v>1337.5</v>
      </c>
      <c r="O229" s="12">
        <f t="shared" si="84"/>
        <v>675.5</v>
      </c>
      <c r="P229" s="12">
        <f t="shared" si="89"/>
        <v>0</v>
      </c>
      <c r="Q229" s="12">
        <f t="shared" si="86"/>
        <v>675.5</v>
      </c>
      <c r="R229" s="13">
        <v>1337.5</v>
      </c>
      <c r="S229" s="12">
        <f t="shared" si="70"/>
        <v>0</v>
      </c>
    </row>
    <row r="230" spans="1:19" s="10" customFormat="1" ht="14.25" x14ac:dyDescent="0.2">
      <c r="A230" s="10" t="s">
        <v>421</v>
      </c>
      <c r="B230" s="10" t="s">
        <v>425</v>
      </c>
      <c r="C230" s="10" t="s">
        <v>421</v>
      </c>
      <c r="D230" s="42" t="s">
        <v>178</v>
      </c>
      <c r="E230" s="11" t="s">
        <v>179</v>
      </c>
      <c r="F230" s="12">
        <v>0</v>
      </c>
      <c r="G230" s="12">
        <v>0</v>
      </c>
      <c r="H230" s="40">
        <f t="shared" si="87"/>
        <v>8954</v>
      </c>
      <c r="I230" s="13">
        <v>8954</v>
      </c>
      <c r="J230" s="12">
        <f t="shared" si="88"/>
        <v>8954</v>
      </c>
      <c r="K230" s="13">
        <v>8954</v>
      </c>
      <c r="L230" s="25"/>
      <c r="M230" s="13"/>
      <c r="N230" s="13">
        <v>212.39</v>
      </c>
      <c r="O230" s="12">
        <f t="shared" si="84"/>
        <v>8741.61</v>
      </c>
      <c r="P230" s="12">
        <f t="shared" si="89"/>
        <v>0</v>
      </c>
      <c r="Q230" s="12">
        <f t="shared" si="86"/>
        <v>8741.61</v>
      </c>
      <c r="R230" s="13">
        <v>0</v>
      </c>
      <c r="S230" s="12">
        <f t="shared" si="70"/>
        <v>212.39</v>
      </c>
    </row>
    <row r="231" spans="1:19" s="20" customFormat="1" ht="14.25" customHeight="1" x14ac:dyDescent="0.2">
      <c r="A231" s="10" t="s">
        <v>421</v>
      </c>
      <c r="B231" s="10" t="s">
        <v>425</v>
      </c>
      <c r="C231" s="10" t="s">
        <v>422</v>
      </c>
      <c r="D231" s="42" t="s">
        <v>180</v>
      </c>
      <c r="E231" s="11" t="s">
        <v>181</v>
      </c>
      <c r="F231" s="12">
        <v>100</v>
      </c>
      <c r="G231" s="12">
        <v>0</v>
      </c>
      <c r="H231" s="40">
        <f t="shared" si="87"/>
        <v>77296</v>
      </c>
      <c r="I231" s="13">
        <v>77396</v>
      </c>
      <c r="J231" s="12">
        <f t="shared" si="88"/>
        <v>77396</v>
      </c>
      <c r="K231" s="13">
        <v>77396</v>
      </c>
      <c r="L231" s="25"/>
      <c r="M231" s="13">
        <v>0</v>
      </c>
      <c r="N231" s="13">
        <v>44110.83</v>
      </c>
      <c r="O231" s="12">
        <f t="shared" si="84"/>
        <v>33285.17</v>
      </c>
      <c r="P231" s="12">
        <f t="shared" si="89"/>
        <v>0</v>
      </c>
      <c r="Q231" s="12">
        <f t="shared" si="86"/>
        <v>33285.17</v>
      </c>
      <c r="R231" s="13">
        <v>9775.7900000000009</v>
      </c>
      <c r="S231" s="12">
        <f t="shared" si="70"/>
        <v>34335.040000000001</v>
      </c>
    </row>
    <row r="232" spans="1:19" s="10" customFormat="1" ht="14.25" x14ac:dyDescent="0.2">
      <c r="A232" s="10" t="s">
        <v>421</v>
      </c>
      <c r="B232" s="10" t="s">
        <v>425</v>
      </c>
      <c r="C232" s="10" t="s">
        <v>426</v>
      </c>
      <c r="D232" s="42" t="s">
        <v>186</v>
      </c>
      <c r="E232" s="11" t="s">
        <v>354</v>
      </c>
      <c r="F232" s="12">
        <v>0</v>
      </c>
      <c r="G232" s="12">
        <v>0</v>
      </c>
      <c r="H232" s="40">
        <f t="shared" si="87"/>
        <v>12970</v>
      </c>
      <c r="I232" s="13">
        <v>12970</v>
      </c>
      <c r="J232" s="12">
        <f t="shared" si="88"/>
        <v>12970</v>
      </c>
      <c r="K232" s="13">
        <v>12970</v>
      </c>
      <c r="L232" s="25"/>
      <c r="M232" s="13">
        <v>0</v>
      </c>
      <c r="N232" s="13">
        <v>5392.25</v>
      </c>
      <c r="O232" s="12">
        <f t="shared" si="84"/>
        <v>7577.75</v>
      </c>
      <c r="P232" s="12">
        <f t="shared" si="89"/>
        <v>0</v>
      </c>
      <c r="Q232" s="12">
        <f t="shared" si="86"/>
        <v>7577.75</v>
      </c>
      <c r="R232" s="13">
        <v>156.65</v>
      </c>
      <c r="S232" s="12">
        <f t="shared" si="70"/>
        <v>5235.6000000000004</v>
      </c>
    </row>
    <row r="233" spans="1:19" s="10" customFormat="1" ht="14.25" x14ac:dyDescent="0.2">
      <c r="A233" s="10" t="s">
        <v>421</v>
      </c>
      <c r="B233" s="10" t="s">
        <v>423</v>
      </c>
      <c r="C233" s="10" t="s">
        <v>421</v>
      </c>
      <c r="D233" s="42" t="s">
        <v>188</v>
      </c>
      <c r="E233" s="11" t="s">
        <v>189</v>
      </c>
      <c r="F233" s="12">
        <v>518200</v>
      </c>
      <c r="G233" s="12">
        <v>0</v>
      </c>
      <c r="H233" s="40">
        <f t="shared" si="87"/>
        <v>-430023</v>
      </c>
      <c r="I233" s="13">
        <v>88177</v>
      </c>
      <c r="J233" s="12">
        <f t="shared" si="88"/>
        <v>88177</v>
      </c>
      <c r="K233" s="13">
        <v>68177</v>
      </c>
      <c r="L233" s="25"/>
      <c r="M233" s="13">
        <v>0</v>
      </c>
      <c r="N233" s="13">
        <v>13253.06</v>
      </c>
      <c r="O233" s="12">
        <f t="shared" si="84"/>
        <v>54923.94</v>
      </c>
      <c r="P233" s="12">
        <f t="shared" si="89"/>
        <v>20000</v>
      </c>
      <c r="Q233" s="12">
        <f t="shared" si="86"/>
        <v>74923.94</v>
      </c>
      <c r="R233" s="13">
        <v>637.87</v>
      </c>
      <c r="S233" s="12">
        <f t="shared" si="70"/>
        <v>12615.189999999999</v>
      </c>
    </row>
    <row r="234" spans="1:19" s="10" customFormat="1" ht="14.25" x14ac:dyDescent="0.2">
      <c r="A234" s="10" t="s">
        <v>421</v>
      </c>
      <c r="B234" s="10" t="s">
        <v>423</v>
      </c>
      <c r="C234" s="10" t="s">
        <v>422</v>
      </c>
      <c r="D234" s="42" t="s">
        <v>190</v>
      </c>
      <c r="E234" s="11" t="s">
        <v>191</v>
      </c>
      <c r="F234" s="12">
        <v>100</v>
      </c>
      <c r="G234" s="12">
        <v>0</v>
      </c>
      <c r="H234" s="40">
        <f t="shared" si="87"/>
        <v>40704</v>
      </c>
      <c r="I234" s="13">
        <v>40804</v>
      </c>
      <c r="J234" s="12">
        <f t="shared" si="88"/>
        <v>40804</v>
      </c>
      <c r="K234" s="13">
        <v>40804</v>
      </c>
      <c r="L234" s="25"/>
      <c r="M234" s="13">
        <v>0</v>
      </c>
      <c r="N234" s="13">
        <v>35638.620000000003</v>
      </c>
      <c r="O234" s="12">
        <f t="shared" si="84"/>
        <v>5165.3799999999974</v>
      </c>
      <c r="P234" s="12">
        <f t="shared" si="89"/>
        <v>0</v>
      </c>
      <c r="Q234" s="12">
        <f t="shared" si="86"/>
        <v>5165.3799999999974</v>
      </c>
      <c r="R234" s="13">
        <v>202.11</v>
      </c>
      <c r="S234" s="12">
        <f t="shared" si="70"/>
        <v>35436.51</v>
      </c>
    </row>
    <row r="235" spans="1:19" s="10" customFormat="1" ht="14.25" x14ac:dyDescent="0.2">
      <c r="A235" s="41" t="s">
        <v>421</v>
      </c>
      <c r="B235" s="41" t="s">
        <v>423</v>
      </c>
      <c r="C235" s="41" t="s">
        <v>425</v>
      </c>
      <c r="D235" s="42" t="s">
        <v>192</v>
      </c>
      <c r="E235" s="11" t="s">
        <v>416</v>
      </c>
      <c r="F235" s="12">
        <v>100</v>
      </c>
      <c r="G235" s="12">
        <v>0</v>
      </c>
      <c r="H235" s="40">
        <f t="shared" si="87"/>
        <v>30500</v>
      </c>
      <c r="I235" s="13">
        <v>30600</v>
      </c>
      <c r="J235" s="12">
        <f t="shared" si="88"/>
        <v>30600</v>
      </c>
      <c r="K235" s="13">
        <v>30600</v>
      </c>
      <c r="L235" s="25"/>
      <c r="M235" s="13"/>
      <c r="N235" s="13">
        <v>21069.49</v>
      </c>
      <c r="O235" s="12">
        <f t="shared" si="84"/>
        <v>9530.5099999999984</v>
      </c>
      <c r="P235" s="12">
        <f t="shared" si="89"/>
        <v>0</v>
      </c>
      <c r="Q235" s="12">
        <f t="shared" si="86"/>
        <v>9530.5099999999984</v>
      </c>
      <c r="R235" s="13">
        <v>907.89</v>
      </c>
      <c r="S235" s="12">
        <f t="shared" si="70"/>
        <v>20161.600000000002</v>
      </c>
    </row>
    <row r="236" spans="1:19" s="10" customFormat="1" ht="14.25" x14ac:dyDescent="0.2">
      <c r="A236" s="10" t="s">
        <v>421</v>
      </c>
      <c r="B236" s="10" t="s">
        <v>423</v>
      </c>
      <c r="C236" s="10" t="s">
        <v>423</v>
      </c>
      <c r="D236" s="42" t="s">
        <v>194</v>
      </c>
      <c r="E236" s="11" t="s">
        <v>195</v>
      </c>
      <c r="F236" s="12">
        <v>100</v>
      </c>
      <c r="G236" s="12">
        <v>0</v>
      </c>
      <c r="H236" s="40">
        <f t="shared" si="87"/>
        <v>50246</v>
      </c>
      <c r="I236" s="13">
        <v>50346</v>
      </c>
      <c r="J236" s="12">
        <f t="shared" si="88"/>
        <v>50346</v>
      </c>
      <c r="K236" s="13">
        <v>50346</v>
      </c>
      <c r="L236" s="25"/>
      <c r="M236" s="13">
        <v>7384.07</v>
      </c>
      <c r="N236" s="13">
        <v>31498.91</v>
      </c>
      <c r="O236" s="12">
        <f t="shared" si="84"/>
        <v>18847.09</v>
      </c>
      <c r="P236" s="12">
        <f t="shared" si="89"/>
        <v>0</v>
      </c>
      <c r="Q236" s="12">
        <f t="shared" si="86"/>
        <v>18847.09</v>
      </c>
      <c r="R236" s="13">
        <v>272.97000000000003</v>
      </c>
      <c r="S236" s="12">
        <f t="shared" si="70"/>
        <v>31225.94</v>
      </c>
    </row>
    <row r="237" spans="1:19" s="26" customFormat="1" ht="15" x14ac:dyDescent="0.2">
      <c r="A237" s="17" t="s">
        <v>421</v>
      </c>
      <c r="B237" s="17" t="s">
        <v>423</v>
      </c>
      <c r="C237" s="17" t="s">
        <v>427</v>
      </c>
      <c r="D237" s="42" t="s">
        <v>196</v>
      </c>
      <c r="E237" s="11" t="s">
        <v>197</v>
      </c>
      <c r="F237" s="12">
        <v>100</v>
      </c>
      <c r="G237" s="12">
        <v>0</v>
      </c>
      <c r="H237" s="40">
        <f t="shared" si="87"/>
        <v>94339</v>
      </c>
      <c r="I237" s="13">
        <v>94439</v>
      </c>
      <c r="J237" s="12">
        <f t="shared" si="88"/>
        <v>94439</v>
      </c>
      <c r="K237" s="13">
        <v>94439</v>
      </c>
      <c r="L237" s="25"/>
      <c r="M237" s="13">
        <v>1876.27</v>
      </c>
      <c r="N237" s="13">
        <v>43719.31</v>
      </c>
      <c r="O237" s="12">
        <f t="shared" si="84"/>
        <v>50719.69</v>
      </c>
      <c r="P237" s="12">
        <f t="shared" si="89"/>
        <v>0</v>
      </c>
      <c r="Q237" s="12">
        <f t="shared" si="86"/>
        <v>50719.69</v>
      </c>
      <c r="R237" s="13">
        <v>117.67</v>
      </c>
      <c r="S237" s="12">
        <f t="shared" si="70"/>
        <v>43601.64</v>
      </c>
    </row>
    <row r="238" spans="1:19" s="10" customFormat="1" ht="14.25" x14ac:dyDescent="0.2">
      <c r="A238" s="10" t="s">
        <v>421</v>
      </c>
      <c r="B238" s="10" t="s">
        <v>423</v>
      </c>
      <c r="C238" s="10" t="s">
        <v>424</v>
      </c>
      <c r="D238" s="42" t="s">
        <v>198</v>
      </c>
      <c r="E238" s="11" t="s">
        <v>199</v>
      </c>
      <c r="F238" s="12">
        <v>200</v>
      </c>
      <c r="G238" s="12">
        <v>0</v>
      </c>
      <c r="H238" s="40">
        <f t="shared" si="87"/>
        <v>28702</v>
      </c>
      <c r="I238" s="13">
        <v>28902</v>
      </c>
      <c r="J238" s="12">
        <f t="shared" si="88"/>
        <v>28902</v>
      </c>
      <c r="K238" s="13">
        <v>28902</v>
      </c>
      <c r="L238" s="25"/>
      <c r="M238" s="13">
        <v>0</v>
      </c>
      <c r="N238" s="13">
        <v>9951</v>
      </c>
      <c r="O238" s="12">
        <f t="shared" si="84"/>
        <v>18951</v>
      </c>
      <c r="P238" s="12">
        <f t="shared" si="89"/>
        <v>0</v>
      </c>
      <c r="Q238" s="12">
        <f t="shared" si="86"/>
        <v>18951</v>
      </c>
      <c r="R238" s="13">
        <v>0</v>
      </c>
      <c r="S238" s="12">
        <f t="shared" si="70"/>
        <v>9951</v>
      </c>
    </row>
    <row r="239" spans="1:19" s="10" customFormat="1" ht="14.25" x14ac:dyDescent="0.2">
      <c r="A239" s="10" t="s">
        <v>421</v>
      </c>
      <c r="B239" s="10" t="s">
        <v>423</v>
      </c>
      <c r="C239" s="10" t="s">
        <v>426</v>
      </c>
      <c r="D239" s="42" t="s">
        <v>200</v>
      </c>
      <c r="E239" s="11" t="s">
        <v>201</v>
      </c>
      <c r="F239" s="12">
        <v>100</v>
      </c>
      <c r="G239" s="12">
        <v>0</v>
      </c>
      <c r="H239" s="40">
        <f t="shared" si="87"/>
        <v>87304</v>
      </c>
      <c r="I239" s="13">
        <v>87404</v>
      </c>
      <c r="J239" s="12">
        <f t="shared" si="88"/>
        <v>87404</v>
      </c>
      <c r="K239" s="13">
        <v>87404</v>
      </c>
      <c r="L239" s="25"/>
      <c r="M239" s="13">
        <v>0</v>
      </c>
      <c r="N239" s="13">
        <v>28169.03</v>
      </c>
      <c r="O239" s="12">
        <f t="shared" si="84"/>
        <v>59234.97</v>
      </c>
      <c r="P239" s="12">
        <f t="shared" si="89"/>
        <v>0</v>
      </c>
      <c r="Q239" s="12">
        <f t="shared" si="86"/>
        <v>59234.97</v>
      </c>
      <c r="R239" s="13">
        <v>66.209999999999994</v>
      </c>
      <c r="S239" s="12">
        <f t="shared" si="70"/>
        <v>28102.82</v>
      </c>
    </row>
    <row r="240" spans="1:19" s="10" customFormat="1" ht="14.25" x14ac:dyDescent="0.2">
      <c r="A240" s="10" t="s">
        <v>421</v>
      </c>
      <c r="B240" s="10" t="s">
        <v>427</v>
      </c>
      <c r="C240" s="10" t="s">
        <v>420</v>
      </c>
      <c r="D240" s="42" t="s">
        <v>202</v>
      </c>
      <c r="E240" s="11" t="s">
        <v>414</v>
      </c>
      <c r="F240" s="12">
        <v>0</v>
      </c>
      <c r="G240" s="12">
        <v>0</v>
      </c>
      <c r="H240" s="40">
        <f t="shared" si="87"/>
        <v>97</v>
      </c>
      <c r="I240" s="13">
        <v>97</v>
      </c>
      <c r="J240" s="12">
        <f t="shared" si="88"/>
        <v>97</v>
      </c>
      <c r="K240" s="13">
        <v>97</v>
      </c>
      <c r="L240" s="25"/>
      <c r="M240" s="13"/>
      <c r="N240" s="13">
        <v>0</v>
      </c>
      <c r="O240" s="12">
        <f t="shared" ref="O240" si="93">+K240-N240</f>
        <v>97</v>
      </c>
      <c r="P240" s="12">
        <f t="shared" ref="P240" si="94">+J240-K240</f>
        <v>0</v>
      </c>
      <c r="Q240" s="12">
        <f t="shared" ref="Q240" si="95">+J240-N240</f>
        <v>97</v>
      </c>
      <c r="R240" s="13">
        <v>0</v>
      </c>
      <c r="S240" s="12">
        <f t="shared" si="70"/>
        <v>0</v>
      </c>
    </row>
    <row r="241" spans="1:19" s="16" customFormat="1" ht="14.25" x14ac:dyDescent="0.2">
      <c r="A241" s="10" t="s">
        <v>421</v>
      </c>
      <c r="B241" s="10" t="s">
        <v>427</v>
      </c>
      <c r="C241" s="10" t="s">
        <v>421</v>
      </c>
      <c r="D241" s="42" t="s">
        <v>204</v>
      </c>
      <c r="E241" s="11" t="s">
        <v>205</v>
      </c>
      <c r="F241" s="12">
        <v>100</v>
      </c>
      <c r="G241" s="12">
        <v>0</v>
      </c>
      <c r="H241" s="40">
        <f t="shared" si="87"/>
        <v>1753</v>
      </c>
      <c r="I241" s="13">
        <v>1853</v>
      </c>
      <c r="J241" s="12">
        <f t="shared" si="88"/>
        <v>1853</v>
      </c>
      <c r="K241" s="13">
        <v>1853</v>
      </c>
      <c r="L241" s="25"/>
      <c r="M241" s="13">
        <v>663.68</v>
      </c>
      <c r="N241" s="13">
        <v>1343.39</v>
      </c>
      <c r="O241" s="12">
        <f t="shared" si="84"/>
        <v>509.6099999999999</v>
      </c>
      <c r="P241" s="12">
        <f t="shared" si="89"/>
        <v>0</v>
      </c>
      <c r="Q241" s="12">
        <f t="shared" si="86"/>
        <v>509.6099999999999</v>
      </c>
      <c r="R241" s="13">
        <v>343.98</v>
      </c>
      <c r="S241" s="12">
        <f t="shared" si="70"/>
        <v>999.41000000000008</v>
      </c>
    </row>
    <row r="242" spans="1:19" s="10" customFormat="1" ht="14.25" x14ac:dyDescent="0.2">
      <c r="A242" s="10" t="s">
        <v>421</v>
      </c>
      <c r="B242" s="10" t="s">
        <v>427</v>
      </c>
      <c r="C242" s="10" t="s">
        <v>422</v>
      </c>
      <c r="D242" s="42" t="s">
        <v>206</v>
      </c>
      <c r="E242" s="11" t="s">
        <v>355</v>
      </c>
      <c r="F242" s="12">
        <v>100</v>
      </c>
      <c r="G242" s="12">
        <v>0</v>
      </c>
      <c r="H242" s="40">
        <f t="shared" si="87"/>
        <v>19015</v>
      </c>
      <c r="I242" s="13">
        <v>19115</v>
      </c>
      <c r="J242" s="12">
        <f t="shared" si="88"/>
        <v>19115</v>
      </c>
      <c r="K242" s="13">
        <v>19115</v>
      </c>
      <c r="L242" s="25"/>
      <c r="M242" s="13">
        <v>0</v>
      </c>
      <c r="N242" s="13">
        <v>18965.75</v>
      </c>
      <c r="O242" s="12">
        <f t="shared" si="84"/>
        <v>149.25</v>
      </c>
      <c r="P242" s="12">
        <f t="shared" si="89"/>
        <v>0</v>
      </c>
      <c r="Q242" s="12">
        <f t="shared" si="86"/>
        <v>149.25</v>
      </c>
      <c r="R242" s="13">
        <v>0</v>
      </c>
      <c r="S242" s="12">
        <f t="shared" si="70"/>
        <v>18965.75</v>
      </c>
    </row>
    <row r="243" spans="1:19" s="41" customFormat="1" ht="14.25" x14ac:dyDescent="0.2">
      <c r="A243" s="10" t="s">
        <v>421</v>
      </c>
      <c r="B243" s="10" t="s">
        <v>427</v>
      </c>
      <c r="C243" s="10" t="s">
        <v>423</v>
      </c>
      <c r="D243" s="42" t="s">
        <v>208</v>
      </c>
      <c r="E243" s="11" t="s">
        <v>356</v>
      </c>
      <c r="F243" s="12">
        <v>0</v>
      </c>
      <c r="G243" s="12">
        <v>0</v>
      </c>
      <c r="H243" s="40">
        <f t="shared" si="87"/>
        <v>1338</v>
      </c>
      <c r="I243" s="13">
        <v>1338</v>
      </c>
      <c r="J243" s="12">
        <f t="shared" si="88"/>
        <v>1338</v>
      </c>
      <c r="K243" s="13">
        <v>1338</v>
      </c>
      <c r="L243" s="25"/>
      <c r="M243" s="13"/>
      <c r="N243" s="13">
        <v>1337.5</v>
      </c>
      <c r="O243" s="12">
        <f t="shared" si="84"/>
        <v>0.5</v>
      </c>
      <c r="P243" s="12">
        <f t="shared" si="89"/>
        <v>0</v>
      </c>
      <c r="Q243" s="12">
        <f t="shared" si="86"/>
        <v>0.5</v>
      </c>
      <c r="R243" s="13">
        <v>0</v>
      </c>
      <c r="S243" s="12">
        <f t="shared" si="70"/>
        <v>1337.5</v>
      </c>
    </row>
    <row r="244" spans="1:19" s="10" customFormat="1" ht="14.25" x14ac:dyDescent="0.2">
      <c r="A244" s="10" t="s">
        <v>421</v>
      </c>
      <c r="B244" s="10" t="s">
        <v>427</v>
      </c>
      <c r="C244" s="10" t="s">
        <v>426</v>
      </c>
      <c r="D244" s="42" t="s">
        <v>210</v>
      </c>
      <c r="E244" s="11" t="s">
        <v>211</v>
      </c>
      <c r="F244" s="12">
        <v>0</v>
      </c>
      <c r="G244" s="12">
        <v>0</v>
      </c>
      <c r="H244" s="40">
        <f t="shared" si="87"/>
        <v>23117</v>
      </c>
      <c r="I244" s="13">
        <v>23117</v>
      </c>
      <c r="J244" s="12">
        <f t="shared" si="88"/>
        <v>23117</v>
      </c>
      <c r="K244" s="13">
        <v>23117</v>
      </c>
      <c r="L244" s="25"/>
      <c r="M244" s="13">
        <v>3852</v>
      </c>
      <c r="N244" s="13">
        <v>18171.72</v>
      </c>
      <c r="O244" s="12">
        <f t="shared" si="84"/>
        <v>4945.2799999999988</v>
      </c>
      <c r="P244" s="12">
        <f t="shared" si="89"/>
        <v>0</v>
      </c>
      <c r="Q244" s="12">
        <f t="shared" si="86"/>
        <v>4945.2799999999988</v>
      </c>
      <c r="R244" s="13">
        <v>669.53</v>
      </c>
      <c r="S244" s="12">
        <f t="shared" si="70"/>
        <v>17502.190000000002</v>
      </c>
    </row>
    <row r="245" spans="1:19" s="10" customFormat="1" ht="12.75" customHeight="1" x14ac:dyDescent="0.2">
      <c r="A245" s="10" t="s">
        <v>421</v>
      </c>
      <c r="B245" s="10" t="s">
        <v>424</v>
      </c>
      <c r="C245" s="10" t="s">
        <v>420</v>
      </c>
      <c r="D245" s="42" t="s">
        <v>212</v>
      </c>
      <c r="E245" s="11" t="s">
        <v>213</v>
      </c>
      <c r="F245" s="12">
        <v>0</v>
      </c>
      <c r="G245" s="12">
        <v>0</v>
      </c>
      <c r="H245" s="40">
        <f t="shared" si="87"/>
        <v>26435</v>
      </c>
      <c r="I245" s="13">
        <v>26435</v>
      </c>
      <c r="J245" s="12">
        <f t="shared" si="88"/>
        <v>26435</v>
      </c>
      <c r="K245" s="13">
        <v>26435</v>
      </c>
      <c r="L245" s="25"/>
      <c r="M245" s="13">
        <v>1091.4000000000001</v>
      </c>
      <c r="N245" s="13">
        <v>5083.5200000000004</v>
      </c>
      <c r="O245" s="12">
        <f t="shared" si="84"/>
        <v>21351.48</v>
      </c>
      <c r="P245" s="12">
        <f t="shared" si="89"/>
        <v>0</v>
      </c>
      <c r="Q245" s="12">
        <f t="shared" si="86"/>
        <v>21351.48</v>
      </c>
      <c r="R245" s="13">
        <v>0</v>
      </c>
      <c r="S245" s="12">
        <f t="shared" si="70"/>
        <v>5083.5200000000004</v>
      </c>
    </row>
    <row r="246" spans="1:19" s="10" customFormat="1" ht="15" x14ac:dyDescent="0.2">
      <c r="A246" s="17" t="s">
        <v>421</v>
      </c>
      <c r="B246" s="17" t="s">
        <v>424</v>
      </c>
      <c r="C246" s="17" t="s">
        <v>421</v>
      </c>
      <c r="D246" s="42" t="s">
        <v>214</v>
      </c>
      <c r="E246" s="11" t="s">
        <v>215</v>
      </c>
      <c r="F246" s="12">
        <v>0</v>
      </c>
      <c r="G246" s="12">
        <v>0</v>
      </c>
      <c r="H246" s="40">
        <f t="shared" si="87"/>
        <v>24162</v>
      </c>
      <c r="I246" s="13">
        <v>24162</v>
      </c>
      <c r="J246" s="12">
        <f t="shared" si="88"/>
        <v>24162</v>
      </c>
      <c r="K246" s="13">
        <v>24162</v>
      </c>
      <c r="L246" s="25"/>
      <c r="M246" s="13"/>
      <c r="N246" s="13">
        <v>749</v>
      </c>
      <c r="O246" s="12">
        <f t="shared" si="84"/>
        <v>23413</v>
      </c>
      <c r="P246" s="12">
        <f t="shared" si="89"/>
        <v>0</v>
      </c>
      <c r="Q246" s="12">
        <f t="shared" si="86"/>
        <v>23413</v>
      </c>
      <c r="R246" s="13">
        <v>0</v>
      </c>
      <c r="S246" s="12">
        <f t="shared" si="70"/>
        <v>749</v>
      </c>
    </row>
    <row r="247" spans="1:19" s="31" customFormat="1" ht="14.25" x14ac:dyDescent="0.2">
      <c r="A247" s="10" t="s">
        <v>421</v>
      </c>
      <c r="B247" s="10" t="s">
        <v>424</v>
      </c>
      <c r="C247" s="10" t="s">
        <v>422</v>
      </c>
      <c r="D247" s="42" t="s">
        <v>216</v>
      </c>
      <c r="E247" s="11" t="s">
        <v>217</v>
      </c>
      <c r="F247" s="12">
        <v>14996</v>
      </c>
      <c r="G247" s="12">
        <v>0</v>
      </c>
      <c r="H247" s="40">
        <f t="shared" si="87"/>
        <v>22522</v>
      </c>
      <c r="I247" s="13">
        <v>37518</v>
      </c>
      <c r="J247" s="12">
        <f t="shared" si="88"/>
        <v>37518</v>
      </c>
      <c r="K247" s="13">
        <v>37518</v>
      </c>
      <c r="L247" s="25"/>
      <c r="M247" s="13">
        <v>5823.4</v>
      </c>
      <c r="N247" s="13">
        <v>28928.33</v>
      </c>
      <c r="O247" s="12">
        <f t="shared" si="84"/>
        <v>8589.6699999999983</v>
      </c>
      <c r="P247" s="12">
        <f t="shared" si="89"/>
        <v>0</v>
      </c>
      <c r="Q247" s="12">
        <f t="shared" si="86"/>
        <v>8589.6699999999983</v>
      </c>
      <c r="R247" s="13">
        <v>0</v>
      </c>
      <c r="S247" s="12">
        <f t="shared" si="70"/>
        <v>28928.33</v>
      </c>
    </row>
    <row r="248" spans="1:19" s="41" customFormat="1" ht="14.25" x14ac:dyDescent="0.2">
      <c r="A248" s="10" t="s">
        <v>421</v>
      </c>
      <c r="B248" s="10" t="s">
        <v>424</v>
      </c>
      <c r="C248" s="10" t="s">
        <v>423</v>
      </c>
      <c r="D248" s="42" t="s">
        <v>220</v>
      </c>
      <c r="E248" s="11" t="s">
        <v>357</v>
      </c>
      <c r="F248" s="12">
        <v>0</v>
      </c>
      <c r="G248" s="12">
        <v>0</v>
      </c>
      <c r="H248" s="40">
        <f t="shared" si="87"/>
        <v>17487</v>
      </c>
      <c r="I248" s="13">
        <v>17487</v>
      </c>
      <c r="J248" s="12">
        <f t="shared" si="88"/>
        <v>17487</v>
      </c>
      <c r="K248" s="13">
        <v>17487</v>
      </c>
      <c r="L248" s="25"/>
      <c r="M248" s="13">
        <v>433.18</v>
      </c>
      <c r="N248" s="13">
        <v>11574.57</v>
      </c>
      <c r="O248" s="12">
        <f t="shared" si="84"/>
        <v>5912.43</v>
      </c>
      <c r="P248" s="12">
        <f t="shared" si="89"/>
        <v>0</v>
      </c>
      <c r="Q248" s="12">
        <f t="shared" si="86"/>
        <v>5912.43</v>
      </c>
      <c r="R248" s="13">
        <v>3547.53</v>
      </c>
      <c r="S248" s="12">
        <f t="shared" si="70"/>
        <v>8027.0399999999991</v>
      </c>
    </row>
    <row r="249" spans="1:19" s="10" customFormat="1" ht="14.25" x14ac:dyDescent="0.2">
      <c r="A249" s="20" t="s">
        <v>421</v>
      </c>
      <c r="B249" s="20" t="s">
        <v>424</v>
      </c>
      <c r="C249" s="20" t="s">
        <v>424</v>
      </c>
      <c r="D249" s="42" t="s">
        <v>224</v>
      </c>
      <c r="E249" s="11" t="s">
        <v>225</v>
      </c>
      <c r="F249" s="12">
        <v>0</v>
      </c>
      <c r="G249" s="12">
        <v>0</v>
      </c>
      <c r="H249" s="40">
        <f t="shared" si="87"/>
        <v>265</v>
      </c>
      <c r="I249" s="13">
        <v>265</v>
      </c>
      <c r="J249" s="12">
        <f t="shared" si="88"/>
        <v>265</v>
      </c>
      <c r="K249" s="13">
        <v>265</v>
      </c>
      <c r="L249" s="25"/>
      <c r="M249" s="13"/>
      <c r="N249" s="13">
        <v>160.5</v>
      </c>
      <c r="O249" s="12">
        <f t="shared" si="84"/>
        <v>104.5</v>
      </c>
      <c r="P249" s="12">
        <f t="shared" si="89"/>
        <v>0</v>
      </c>
      <c r="Q249" s="12">
        <f t="shared" si="86"/>
        <v>104.5</v>
      </c>
      <c r="R249" s="13">
        <v>160.5</v>
      </c>
      <c r="S249" s="12">
        <f t="shared" si="70"/>
        <v>0</v>
      </c>
    </row>
    <row r="250" spans="1:19" s="10" customFormat="1" ht="14.25" x14ac:dyDescent="0.2">
      <c r="A250" s="10" t="s">
        <v>421</v>
      </c>
      <c r="B250" s="10" t="s">
        <v>424</v>
      </c>
      <c r="C250" s="10" t="s">
        <v>426</v>
      </c>
      <c r="D250" s="42" t="s">
        <v>228</v>
      </c>
      <c r="E250" s="11" t="s">
        <v>229</v>
      </c>
      <c r="F250" s="12">
        <v>0</v>
      </c>
      <c r="G250" s="12">
        <v>0</v>
      </c>
      <c r="H250" s="40">
        <f t="shared" si="87"/>
        <v>9539</v>
      </c>
      <c r="I250" s="13">
        <v>9539</v>
      </c>
      <c r="J250" s="12">
        <f t="shared" si="88"/>
        <v>9539</v>
      </c>
      <c r="K250" s="13">
        <v>9539</v>
      </c>
      <c r="L250" s="25"/>
      <c r="M250" s="13">
        <v>0</v>
      </c>
      <c r="N250" s="13">
        <v>4441.5</v>
      </c>
      <c r="O250" s="12">
        <f t="shared" si="84"/>
        <v>5097.5</v>
      </c>
      <c r="P250" s="12">
        <f t="shared" si="89"/>
        <v>0</v>
      </c>
      <c r="Q250" s="12">
        <f t="shared" si="86"/>
        <v>5097.5</v>
      </c>
      <c r="R250" s="13">
        <v>24.61</v>
      </c>
      <c r="S250" s="12">
        <f t="shared" si="70"/>
        <v>4416.8900000000003</v>
      </c>
    </row>
    <row r="251" spans="1:19" s="10" customFormat="1" ht="14.25" x14ac:dyDescent="0.2">
      <c r="A251" s="10" t="s">
        <v>421</v>
      </c>
      <c r="B251" s="10" t="s">
        <v>428</v>
      </c>
      <c r="C251" s="10" t="s">
        <v>419</v>
      </c>
      <c r="D251" s="42" t="s">
        <v>230</v>
      </c>
      <c r="E251" s="11" t="s">
        <v>231</v>
      </c>
      <c r="F251" s="12">
        <v>0</v>
      </c>
      <c r="G251" s="12">
        <v>0</v>
      </c>
      <c r="H251" s="40">
        <f t="shared" si="87"/>
        <v>30156</v>
      </c>
      <c r="I251" s="13">
        <v>30156</v>
      </c>
      <c r="J251" s="12">
        <f t="shared" si="88"/>
        <v>30156</v>
      </c>
      <c r="K251" s="13">
        <v>30156</v>
      </c>
      <c r="L251" s="25"/>
      <c r="M251" s="13">
        <v>1257.17</v>
      </c>
      <c r="N251" s="13">
        <v>27642.080000000002</v>
      </c>
      <c r="O251" s="12">
        <f t="shared" si="84"/>
        <v>2513.9199999999983</v>
      </c>
      <c r="P251" s="12">
        <f t="shared" si="89"/>
        <v>0</v>
      </c>
      <c r="Q251" s="12">
        <f t="shared" si="86"/>
        <v>2513.9199999999983</v>
      </c>
      <c r="R251" s="13">
        <v>642</v>
      </c>
      <c r="S251" s="12">
        <f t="shared" si="70"/>
        <v>27000.080000000002</v>
      </c>
    </row>
    <row r="252" spans="1:19" s="17" customFormat="1" ht="15" customHeight="1" x14ac:dyDescent="0.2">
      <c r="A252" s="10"/>
      <c r="B252" s="10"/>
      <c r="C252" s="10"/>
      <c r="D252" s="75" t="s">
        <v>232</v>
      </c>
      <c r="E252" s="76" t="s">
        <v>233</v>
      </c>
      <c r="F252" s="77">
        <f>SUM(F253:F255)</f>
        <v>400</v>
      </c>
      <c r="G252" s="77">
        <f t="shared" ref="G252:Q252" si="96">SUM(G253:G255)</f>
        <v>0</v>
      </c>
      <c r="H252" s="77">
        <f>SUM(H253:H255)</f>
        <v>3477</v>
      </c>
      <c r="I252" s="77">
        <f t="shared" si="96"/>
        <v>3877</v>
      </c>
      <c r="J252" s="77">
        <f>SUM(J253:J255)</f>
        <v>3877</v>
      </c>
      <c r="K252" s="77">
        <f t="shared" si="96"/>
        <v>3777</v>
      </c>
      <c r="L252" s="77">
        <f t="shared" si="96"/>
        <v>0</v>
      </c>
      <c r="M252" s="77">
        <f>SUM(M253:M255)</f>
        <v>0</v>
      </c>
      <c r="N252" s="77">
        <f t="shared" si="96"/>
        <v>3475.43</v>
      </c>
      <c r="O252" s="77">
        <f t="shared" si="96"/>
        <v>301.56999999999988</v>
      </c>
      <c r="P252" s="77">
        <f t="shared" si="96"/>
        <v>100</v>
      </c>
      <c r="Q252" s="77">
        <f t="shared" si="96"/>
        <v>401.56999999999988</v>
      </c>
      <c r="R252" s="77">
        <f>SUM(R253:R255)</f>
        <v>0</v>
      </c>
      <c r="S252" s="77">
        <f>SUM(S253:S255)</f>
        <v>3475.43</v>
      </c>
    </row>
    <row r="253" spans="1:19" s="10" customFormat="1" hidden="1" x14ac:dyDescent="0.2">
      <c r="A253" s="10" t="s">
        <v>421</v>
      </c>
      <c r="B253" s="10" t="s">
        <v>426</v>
      </c>
      <c r="C253" s="10" t="s">
        <v>423</v>
      </c>
      <c r="D253" s="42" t="s">
        <v>358</v>
      </c>
      <c r="E253" s="11" t="s">
        <v>238</v>
      </c>
      <c r="F253" s="12">
        <v>100</v>
      </c>
      <c r="G253" s="12"/>
      <c r="H253" s="40">
        <f t="shared" si="87"/>
        <v>2664</v>
      </c>
      <c r="I253" s="13">
        <v>2764</v>
      </c>
      <c r="J253" s="12">
        <f t="shared" si="88"/>
        <v>2764</v>
      </c>
      <c r="K253" s="13">
        <v>2764</v>
      </c>
      <c r="L253" s="12"/>
      <c r="M253" s="13"/>
      <c r="N253" s="13">
        <v>2663.09</v>
      </c>
      <c r="O253" s="12">
        <f>+K253-N253</f>
        <v>100.90999999999985</v>
      </c>
      <c r="P253" s="12">
        <f t="shared" si="89"/>
        <v>0</v>
      </c>
      <c r="Q253" s="12">
        <f>+J253-N253</f>
        <v>100.90999999999985</v>
      </c>
      <c r="R253" s="13">
        <v>0</v>
      </c>
      <c r="S253" s="12">
        <f t="shared" si="70"/>
        <v>2663.09</v>
      </c>
    </row>
    <row r="254" spans="1:19" s="41" customFormat="1" hidden="1" x14ac:dyDescent="0.2">
      <c r="A254" s="10" t="s">
        <v>421</v>
      </c>
      <c r="B254" s="10" t="s">
        <v>426</v>
      </c>
      <c r="C254" s="10" t="s">
        <v>427</v>
      </c>
      <c r="D254" s="42" t="s">
        <v>359</v>
      </c>
      <c r="E254" s="11" t="s">
        <v>239</v>
      </c>
      <c r="F254" s="12">
        <v>200</v>
      </c>
      <c r="G254" s="12"/>
      <c r="H254" s="40">
        <f t="shared" si="87"/>
        <v>535</v>
      </c>
      <c r="I254" s="13">
        <v>735</v>
      </c>
      <c r="J254" s="12">
        <f t="shared" si="88"/>
        <v>735</v>
      </c>
      <c r="K254" s="13">
        <v>635</v>
      </c>
      <c r="L254" s="12"/>
      <c r="M254" s="13"/>
      <c r="N254" s="13">
        <v>534.89</v>
      </c>
      <c r="O254" s="12">
        <f>+K254-N254</f>
        <v>100.11000000000001</v>
      </c>
      <c r="P254" s="12">
        <f t="shared" si="89"/>
        <v>100</v>
      </c>
      <c r="Q254" s="12">
        <f>+J254-N254</f>
        <v>200.11</v>
      </c>
      <c r="R254" s="13">
        <v>0</v>
      </c>
      <c r="S254" s="12">
        <f t="shared" si="70"/>
        <v>534.89</v>
      </c>
    </row>
    <row r="255" spans="1:19" s="26" customFormat="1" hidden="1" x14ac:dyDescent="0.2">
      <c r="A255" s="10" t="s">
        <v>421</v>
      </c>
      <c r="B255" s="10" t="s">
        <v>426</v>
      </c>
      <c r="C255" s="10" t="s">
        <v>424</v>
      </c>
      <c r="D255" s="42" t="s">
        <v>360</v>
      </c>
      <c r="E255" s="11" t="s">
        <v>240</v>
      </c>
      <c r="F255" s="12">
        <v>100</v>
      </c>
      <c r="G255" s="12"/>
      <c r="H255" s="40">
        <f t="shared" si="87"/>
        <v>278</v>
      </c>
      <c r="I255" s="13">
        <v>378</v>
      </c>
      <c r="J255" s="12">
        <f t="shared" si="88"/>
        <v>378</v>
      </c>
      <c r="K255" s="13">
        <v>378</v>
      </c>
      <c r="L255" s="12"/>
      <c r="M255" s="13"/>
      <c r="N255" s="13">
        <v>277.45</v>
      </c>
      <c r="O255" s="12">
        <f>+K255-N255</f>
        <v>100.55000000000001</v>
      </c>
      <c r="P255" s="12">
        <f t="shared" si="89"/>
        <v>0</v>
      </c>
      <c r="Q255" s="12">
        <f>+J255-N255</f>
        <v>100.55000000000001</v>
      </c>
      <c r="R255" s="13">
        <v>0</v>
      </c>
      <c r="S255" s="12">
        <f t="shared" si="70"/>
        <v>277.45</v>
      </c>
    </row>
    <row r="256" spans="1:19" s="33" customFormat="1" ht="30" x14ac:dyDescent="0.2">
      <c r="A256" s="10"/>
      <c r="B256" s="10"/>
      <c r="C256" s="10"/>
      <c r="D256" s="63"/>
      <c r="E256" s="53" t="s">
        <v>361</v>
      </c>
      <c r="F256" s="54">
        <f t="shared" ref="F256:S256" si="97">SUM(F257:F265)</f>
        <v>2460184</v>
      </c>
      <c r="G256" s="54">
        <f t="shared" si="97"/>
        <v>0</v>
      </c>
      <c r="H256" s="54">
        <f t="shared" si="97"/>
        <v>1866266</v>
      </c>
      <c r="I256" s="54">
        <f t="shared" si="97"/>
        <v>4326450</v>
      </c>
      <c r="J256" s="54">
        <f t="shared" si="97"/>
        <v>4326450</v>
      </c>
      <c r="K256" s="54">
        <f t="shared" si="97"/>
        <v>4326450</v>
      </c>
      <c r="L256" s="54">
        <f t="shared" si="97"/>
        <v>501384.36</v>
      </c>
      <c r="M256" s="54">
        <f>SUM(M257:M265)</f>
        <v>37483.26</v>
      </c>
      <c r="N256" s="54">
        <f t="shared" si="97"/>
        <v>2440200.09</v>
      </c>
      <c r="O256" s="54">
        <f t="shared" si="97"/>
        <v>1886249.9100000004</v>
      </c>
      <c r="P256" s="54">
        <f t="shared" si="97"/>
        <v>0</v>
      </c>
      <c r="Q256" s="54">
        <f t="shared" si="97"/>
        <v>1886249.9100000004</v>
      </c>
      <c r="R256" s="54">
        <f>SUM(R257:R265)</f>
        <v>1891576.3</v>
      </c>
      <c r="S256" s="54">
        <f t="shared" si="97"/>
        <v>548623.7899999998</v>
      </c>
    </row>
    <row r="257" spans="1:19" s="33" customFormat="1" ht="14.25" x14ac:dyDescent="0.2">
      <c r="A257" s="26" t="s">
        <v>422</v>
      </c>
      <c r="B257" s="26" t="s">
        <v>419</v>
      </c>
      <c r="C257" s="26" t="s">
        <v>420</v>
      </c>
      <c r="D257" s="64" t="s">
        <v>244</v>
      </c>
      <c r="E257" s="32" t="s">
        <v>245</v>
      </c>
      <c r="F257" s="29">
        <v>0</v>
      </c>
      <c r="G257" s="29">
        <v>0</v>
      </c>
      <c r="H257" s="12">
        <f>+I257-F257</f>
        <v>23204</v>
      </c>
      <c r="I257" s="13">
        <v>23204</v>
      </c>
      <c r="J257" s="12">
        <f>+F257+H257</f>
        <v>23204</v>
      </c>
      <c r="K257" s="13">
        <v>23204</v>
      </c>
      <c r="L257" s="29"/>
      <c r="M257" s="13"/>
      <c r="N257" s="13">
        <v>11034.02</v>
      </c>
      <c r="O257" s="12">
        <f t="shared" ref="O257:O264" si="98">+K257-N257</f>
        <v>12169.98</v>
      </c>
      <c r="P257" s="12">
        <f t="shared" ref="P257:P269" si="99">+J257-K257</f>
        <v>0</v>
      </c>
      <c r="Q257" s="12">
        <f t="shared" ref="Q257:Q264" si="100">+J257-N257</f>
        <v>12169.98</v>
      </c>
      <c r="R257" s="13">
        <v>0</v>
      </c>
      <c r="S257" s="12">
        <f t="shared" ref="S257:S300" si="101">+N257-R257</f>
        <v>11034.02</v>
      </c>
    </row>
    <row r="258" spans="1:19" s="33" customFormat="1" ht="14.25" x14ac:dyDescent="0.2">
      <c r="A258" s="10" t="s">
        <v>422</v>
      </c>
      <c r="B258" s="10" t="s">
        <v>419</v>
      </c>
      <c r="C258" s="10" t="s">
        <v>425</v>
      </c>
      <c r="D258" s="64" t="s">
        <v>250</v>
      </c>
      <c r="E258" s="11" t="s">
        <v>251</v>
      </c>
      <c r="F258" s="29">
        <v>0</v>
      </c>
      <c r="G258" s="29">
        <v>0</v>
      </c>
      <c r="H258" s="12">
        <f t="shared" ref="H258:H269" si="102">+I258-F258</f>
        <v>52000</v>
      </c>
      <c r="I258" s="13">
        <v>52000</v>
      </c>
      <c r="J258" s="12">
        <f t="shared" ref="J258:J269" si="103">+F258+H258</f>
        <v>52000</v>
      </c>
      <c r="K258" s="13">
        <v>52000</v>
      </c>
      <c r="L258" s="29"/>
      <c r="M258" s="13"/>
      <c r="N258" s="13">
        <v>0</v>
      </c>
      <c r="O258" s="12">
        <f t="shared" si="98"/>
        <v>52000</v>
      </c>
      <c r="P258" s="12">
        <f t="shared" ref="P258:P263" si="104">+J258-K258</f>
        <v>0</v>
      </c>
      <c r="Q258" s="12">
        <f t="shared" si="100"/>
        <v>52000</v>
      </c>
      <c r="R258" s="13">
        <v>0</v>
      </c>
      <c r="S258" s="12">
        <f t="shared" si="101"/>
        <v>0</v>
      </c>
    </row>
    <row r="259" spans="1:19" s="33" customFormat="1" ht="14.25" x14ac:dyDescent="0.2">
      <c r="A259" s="10" t="s">
        <v>422</v>
      </c>
      <c r="B259" s="10" t="s">
        <v>419</v>
      </c>
      <c r="C259" s="10" t="s">
        <v>426</v>
      </c>
      <c r="D259" s="64" t="s">
        <v>258</v>
      </c>
      <c r="E259" s="11" t="s">
        <v>259</v>
      </c>
      <c r="F259" s="29">
        <v>0</v>
      </c>
      <c r="G259" s="29">
        <v>0</v>
      </c>
      <c r="H259" s="12">
        <f t="shared" si="102"/>
        <v>650</v>
      </c>
      <c r="I259" s="13">
        <v>650</v>
      </c>
      <c r="J259" s="12">
        <f t="shared" si="103"/>
        <v>650</v>
      </c>
      <c r="K259" s="13">
        <v>650</v>
      </c>
      <c r="L259" s="29"/>
      <c r="M259" s="13"/>
      <c r="N259" s="13">
        <v>639.86</v>
      </c>
      <c r="O259" s="12">
        <f t="shared" si="98"/>
        <v>10.139999999999986</v>
      </c>
      <c r="P259" s="12">
        <f t="shared" si="104"/>
        <v>0</v>
      </c>
      <c r="Q259" s="12">
        <f t="shared" si="100"/>
        <v>10.139999999999986</v>
      </c>
      <c r="R259" s="13">
        <v>0</v>
      </c>
      <c r="S259" s="12">
        <f t="shared" si="101"/>
        <v>639.86</v>
      </c>
    </row>
    <row r="260" spans="1:19" s="16" customFormat="1" ht="14.25" x14ac:dyDescent="0.2">
      <c r="A260" s="10" t="s">
        <v>422</v>
      </c>
      <c r="B260" s="10" t="s">
        <v>420</v>
      </c>
      <c r="C260" s="10" t="s">
        <v>425</v>
      </c>
      <c r="D260" s="42" t="s">
        <v>260</v>
      </c>
      <c r="E260" s="11" t="s">
        <v>261</v>
      </c>
      <c r="F260" s="12">
        <v>1343972</v>
      </c>
      <c r="G260" s="12">
        <v>0</v>
      </c>
      <c r="H260" s="12">
        <f t="shared" si="102"/>
        <v>640784</v>
      </c>
      <c r="I260" s="13">
        <v>1984756</v>
      </c>
      <c r="J260" s="12">
        <f t="shared" si="103"/>
        <v>1984756</v>
      </c>
      <c r="K260" s="13">
        <v>1984756</v>
      </c>
      <c r="L260" s="29"/>
      <c r="M260" s="13">
        <v>25088.32</v>
      </c>
      <c r="N260" s="13">
        <v>720286.97</v>
      </c>
      <c r="O260" s="12">
        <f t="shared" si="98"/>
        <v>1264469.03</v>
      </c>
      <c r="P260" s="12">
        <f t="shared" si="104"/>
        <v>0</v>
      </c>
      <c r="Q260" s="12">
        <f t="shared" si="100"/>
        <v>1264469.03</v>
      </c>
      <c r="R260" s="13">
        <v>394440.53</v>
      </c>
      <c r="S260" s="12">
        <f t="shared" si="101"/>
        <v>325846.43999999994</v>
      </c>
    </row>
    <row r="261" spans="1:19" s="41" customFormat="1" ht="14.25" x14ac:dyDescent="0.2">
      <c r="A261" s="16" t="s">
        <v>422</v>
      </c>
      <c r="B261" s="16" t="s">
        <v>421</v>
      </c>
      <c r="C261" s="16" t="s">
        <v>419</v>
      </c>
      <c r="D261" s="42" t="s">
        <v>262</v>
      </c>
      <c r="E261" s="11" t="s">
        <v>263</v>
      </c>
      <c r="F261" s="12">
        <v>100</v>
      </c>
      <c r="G261" s="12">
        <v>0</v>
      </c>
      <c r="H261" s="12">
        <f t="shared" si="102"/>
        <v>17663</v>
      </c>
      <c r="I261" s="13">
        <v>17763</v>
      </c>
      <c r="J261" s="12">
        <f t="shared" si="103"/>
        <v>17763</v>
      </c>
      <c r="K261" s="13">
        <v>17763</v>
      </c>
      <c r="L261" s="29"/>
      <c r="M261" s="13">
        <v>0</v>
      </c>
      <c r="N261" s="13">
        <v>6122.38</v>
      </c>
      <c r="O261" s="12">
        <f t="shared" si="98"/>
        <v>11640.619999999999</v>
      </c>
      <c r="P261" s="12">
        <f t="shared" si="104"/>
        <v>0</v>
      </c>
      <c r="Q261" s="12">
        <f t="shared" si="100"/>
        <v>11640.619999999999</v>
      </c>
      <c r="R261" s="13">
        <v>2197.73</v>
      </c>
      <c r="S261" s="12">
        <f t="shared" si="101"/>
        <v>3924.65</v>
      </c>
    </row>
    <row r="262" spans="1:19" s="41" customFormat="1" ht="14.25" x14ac:dyDescent="0.2">
      <c r="A262" s="10" t="s">
        <v>422</v>
      </c>
      <c r="B262" s="10" t="s">
        <v>423</v>
      </c>
      <c r="C262" s="10" t="s">
        <v>419</v>
      </c>
      <c r="D262" s="42" t="s">
        <v>268</v>
      </c>
      <c r="E262" s="11" t="s">
        <v>269</v>
      </c>
      <c r="F262" s="12">
        <v>0</v>
      </c>
      <c r="G262" s="12">
        <v>0</v>
      </c>
      <c r="H262" s="12">
        <f t="shared" si="102"/>
        <v>3849</v>
      </c>
      <c r="I262" s="13">
        <v>3849</v>
      </c>
      <c r="J262" s="12">
        <f t="shared" si="103"/>
        <v>3849</v>
      </c>
      <c r="K262" s="13">
        <v>3849</v>
      </c>
      <c r="L262" s="29"/>
      <c r="M262" s="13">
        <v>1885.4</v>
      </c>
      <c r="N262" s="13">
        <v>3628.73</v>
      </c>
      <c r="O262" s="12">
        <f t="shared" si="98"/>
        <v>220.26999999999998</v>
      </c>
      <c r="P262" s="12">
        <f t="shared" si="104"/>
        <v>0</v>
      </c>
      <c r="Q262" s="12">
        <f t="shared" si="100"/>
        <v>220.26999999999998</v>
      </c>
      <c r="R262" s="13">
        <v>0</v>
      </c>
      <c r="S262" s="12">
        <f t="shared" si="101"/>
        <v>3628.73</v>
      </c>
    </row>
    <row r="263" spans="1:19" s="33" customFormat="1" x14ac:dyDescent="0.2">
      <c r="A263" s="41" t="s">
        <v>422</v>
      </c>
      <c r="B263" s="41" t="s">
        <v>424</v>
      </c>
      <c r="C263" s="41" t="s">
        <v>419</v>
      </c>
      <c r="D263" s="42" t="s">
        <v>270</v>
      </c>
      <c r="E263" s="11" t="s">
        <v>271</v>
      </c>
      <c r="F263" s="12">
        <v>425622</v>
      </c>
      <c r="G263" s="12">
        <v>0</v>
      </c>
      <c r="H263" s="12">
        <f t="shared" si="102"/>
        <v>699232</v>
      </c>
      <c r="I263" s="13">
        <v>1124854</v>
      </c>
      <c r="J263" s="12">
        <f t="shared" si="103"/>
        <v>1124854</v>
      </c>
      <c r="K263" s="13">
        <v>1124854</v>
      </c>
      <c r="L263" s="12">
        <v>501384.36</v>
      </c>
      <c r="M263" s="13">
        <v>10509.54</v>
      </c>
      <c r="N263" s="13">
        <v>615125.06999999995</v>
      </c>
      <c r="O263" s="12">
        <f t="shared" si="98"/>
        <v>509728.93000000005</v>
      </c>
      <c r="P263" s="12">
        <f t="shared" si="104"/>
        <v>0</v>
      </c>
      <c r="Q263" s="12">
        <f t="shared" si="100"/>
        <v>509728.93000000005</v>
      </c>
      <c r="R263" s="13">
        <v>520534.96</v>
      </c>
      <c r="S263" s="12">
        <f t="shared" si="101"/>
        <v>94590.109999999928</v>
      </c>
    </row>
    <row r="264" spans="1:19" s="33" customFormat="1" x14ac:dyDescent="0.2">
      <c r="A264" s="10" t="s">
        <v>422</v>
      </c>
      <c r="B264" s="10" t="s">
        <v>428</v>
      </c>
      <c r="C264" s="10" t="s">
        <v>419</v>
      </c>
      <c r="D264" s="42" t="s">
        <v>272</v>
      </c>
      <c r="E264" s="11" t="s">
        <v>362</v>
      </c>
      <c r="F264" s="12">
        <v>0</v>
      </c>
      <c r="G264" s="12">
        <v>0</v>
      </c>
      <c r="H264" s="12">
        <f t="shared" si="102"/>
        <v>44875</v>
      </c>
      <c r="I264" s="13">
        <v>44875</v>
      </c>
      <c r="J264" s="12">
        <f t="shared" si="103"/>
        <v>44875</v>
      </c>
      <c r="K264" s="13">
        <v>44875</v>
      </c>
      <c r="L264" s="12"/>
      <c r="M264" s="13">
        <v>0</v>
      </c>
      <c r="N264" s="13">
        <v>9281.18</v>
      </c>
      <c r="O264" s="12">
        <f t="shared" si="98"/>
        <v>35593.82</v>
      </c>
      <c r="P264" s="12">
        <f t="shared" si="99"/>
        <v>0</v>
      </c>
      <c r="Q264" s="12">
        <f t="shared" si="100"/>
        <v>35593.82</v>
      </c>
      <c r="R264" s="13">
        <v>0</v>
      </c>
      <c r="S264" s="12">
        <f t="shared" si="101"/>
        <v>9281.18</v>
      </c>
    </row>
    <row r="265" spans="1:19" s="16" customFormat="1" x14ac:dyDescent="0.2">
      <c r="A265" s="10"/>
      <c r="B265" s="10"/>
      <c r="C265" s="10"/>
      <c r="D265" s="75" t="s">
        <v>274</v>
      </c>
      <c r="E265" s="76" t="s">
        <v>275</v>
      </c>
      <c r="F265" s="77">
        <f>SUM(F266:F269)</f>
        <v>690490</v>
      </c>
      <c r="G265" s="77">
        <f t="shared" ref="G265:Q265" si="105">SUM(G266:G269)</f>
        <v>0</v>
      </c>
      <c r="H265" s="77">
        <f>SUM(H266:H269)</f>
        <v>384009</v>
      </c>
      <c r="I265" s="77">
        <f t="shared" si="105"/>
        <v>1074499</v>
      </c>
      <c r="J265" s="77">
        <f t="shared" si="105"/>
        <v>1074499</v>
      </c>
      <c r="K265" s="77">
        <f t="shared" si="105"/>
        <v>1074499</v>
      </c>
      <c r="L265" s="77">
        <f t="shared" si="105"/>
        <v>0</v>
      </c>
      <c r="M265" s="77">
        <f>SUM(M266:M269)</f>
        <v>0</v>
      </c>
      <c r="N265" s="77">
        <f t="shared" si="105"/>
        <v>1074081.8799999999</v>
      </c>
      <c r="O265" s="77">
        <f t="shared" si="105"/>
        <v>417.120000000039</v>
      </c>
      <c r="P265" s="77">
        <f t="shared" si="105"/>
        <v>0</v>
      </c>
      <c r="Q265" s="77">
        <f t="shared" si="105"/>
        <v>417.120000000039</v>
      </c>
      <c r="R265" s="77">
        <f>SUM(R266:R269)</f>
        <v>974403.08000000007</v>
      </c>
      <c r="S265" s="77">
        <f>SUM(S266:S269)</f>
        <v>99678.79999999993</v>
      </c>
    </row>
    <row r="266" spans="1:19" s="33" customFormat="1" hidden="1" x14ac:dyDescent="0.2">
      <c r="A266" s="10" t="s">
        <v>422</v>
      </c>
      <c r="B266" s="10" t="s">
        <v>426</v>
      </c>
      <c r="C266" s="10" t="s">
        <v>421</v>
      </c>
      <c r="D266" s="42" t="s">
        <v>278</v>
      </c>
      <c r="E266" s="11" t="s">
        <v>279</v>
      </c>
      <c r="F266" s="12">
        <v>100</v>
      </c>
      <c r="G266" s="12"/>
      <c r="H266" s="12">
        <f t="shared" si="102"/>
        <v>0</v>
      </c>
      <c r="I266" s="13">
        <v>100</v>
      </c>
      <c r="J266" s="12">
        <f t="shared" si="103"/>
        <v>100</v>
      </c>
      <c r="K266" s="13">
        <v>100</v>
      </c>
      <c r="L266" s="12"/>
      <c r="M266" s="13"/>
      <c r="N266" s="13">
        <v>0</v>
      </c>
      <c r="O266" s="12">
        <f>+K266-N266</f>
        <v>100</v>
      </c>
      <c r="P266" s="12">
        <f t="shared" si="99"/>
        <v>0</v>
      </c>
      <c r="Q266" s="12">
        <f>+J266-N266</f>
        <v>100</v>
      </c>
      <c r="R266" s="13">
        <v>0</v>
      </c>
      <c r="S266" s="12">
        <f t="shared" si="101"/>
        <v>0</v>
      </c>
    </row>
    <row r="267" spans="1:19" s="33" customFormat="1" hidden="1" x14ac:dyDescent="0.2">
      <c r="A267" s="10" t="s">
        <v>422</v>
      </c>
      <c r="B267" s="10" t="s">
        <v>426</v>
      </c>
      <c r="C267" s="10" t="s">
        <v>422</v>
      </c>
      <c r="D267" s="42" t="s">
        <v>280</v>
      </c>
      <c r="E267" s="11" t="s">
        <v>281</v>
      </c>
      <c r="F267" s="12">
        <v>18595</v>
      </c>
      <c r="G267" s="12"/>
      <c r="H267" s="12">
        <f t="shared" si="102"/>
        <v>0</v>
      </c>
      <c r="I267" s="13">
        <v>18595</v>
      </c>
      <c r="J267" s="12">
        <f t="shared" si="103"/>
        <v>18595</v>
      </c>
      <c r="K267" s="13">
        <v>18595</v>
      </c>
      <c r="L267" s="12"/>
      <c r="M267" s="13"/>
      <c r="N267" s="13">
        <v>18494.919999999998</v>
      </c>
      <c r="O267" s="12">
        <f>+K267-N267</f>
        <v>100.08000000000175</v>
      </c>
      <c r="P267" s="12">
        <f t="shared" si="99"/>
        <v>0</v>
      </c>
      <c r="Q267" s="12">
        <f>+J267-N267</f>
        <v>100.08000000000175</v>
      </c>
      <c r="R267" s="13">
        <v>18494.919999999998</v>
      </c>
      <c r="S267" s="12">
        <f t="shared" si="101"/>
        <v>0</v>
      </c>
    </row>
    <row r="268" spans="1:19" s="10" customFormat="1" hidden="1" x14ac:dyDescent="0.2">
      <c r="A268" s="31" t="s">
        <v>422</v>
      </c>
      <c r="B268" s="31" t="s">
        <v>426</v>
      </c>
      <c r="C268" s="31" t="s">
        <v>423</v>
      </c>
      <c r="D268" s="42" t="s">
        <v>283</v>
      </c>
      <c r="E268" s="11" t="s">
        <v>284</v>
      </c>
      <c r="F268" s="12">
        <v>100</v>
      </c>
      <c r="G268" s="12"/>
      <c r="H268" s="12">
        <f t="shared" si="102"/>
        <v>0</v>
      </c>
      <c r="I268" s="13">
        <v>100</v>
      </c>
      <c r="J268" s="12">
        <f t="shared" si="103"/>
        <v>100</v>
      </c>
      <c r="K268" s="13">
        <v>100</v>
      </c>
      <c r="L268" s="12"/>
      <c r="M268" s="13"/>
      <c r="N268" s="13">
        <v>0</v>
      </c>
      <c r="O268" s="12">
        <f>+K268-N268</f>
        <v>100</v>
      </c>
      <c r="P268" s="12">
        <f t="shared" si="99"/>
        <v>0</v>
      </c>
      <c r="Q268" s="12">
        <f>+J268-N268</f>
        <v>100</v>
      </c>
      <c r="R268" s="13">
        <v>0</v>
      </c>
      <c r="S268" s="12">
        <f t="shared" si="101"/>
        <v>0</v>
      </c>
    </row>
    <row r="269" spans="1:19" s="31" customFormat="1" hidden="1" x14ac:dyDescent="0.2">
      <c r="A269" s="41" t="s">
        <v>422</v>
      </c>
      <c r="B269" s="41" t="s">
        <v>426</v>
      </c>
      <c r="C269" s="41" t="s">
        <v>428</v>
      </c>
      <c r="D269" s="42" t="s">
        <v>287</v>
      </c>
      <c r="E269" s="11" t="s">
        <v>288</v>
      </c>
      <c r="F269" s="12">
        <v>671695</v>
      </c>
      <c r="G269" s="12"/>
      <c r="H269" s="12">
        <f t="shared" si="102"/>
        <v>384009</v>
      </c>
      <c r="I269" s="13">
        <v>1055704</v>
      </c>
      <c r="J269" s="12">
        <f t="shared" si="103"/>
        <v>1055704</v>
      </c>
      <c r="K269" s="13">
        <v>1055704</v>
      </c>
      <c r="L269" s="12"/>
      <c r="M269" s="13"/>
      <c r="N269" s="13">
        <v>1055586.96</v>
      </c>
      <c r="O269" s="12">
        <f>+K269-N269</f>
        <v>117.04000000003725</v>
      </c>
      <c r="P269" s="12">
        <f t="shared" si="99"/>
        <v>0</v>
      </c>
      <c r="Q269" s="12">
        <f>+J269-N269</f>
        <v>117.04000000003725</v>
      </c>
      <c r="R269" s="13">
        <v>955908.16</v>
      </c>
      <c r="S269" s="12">
        <f t="shared" si="101"/>
        <v>99678.79999999993</v>
      </c>
    </row>
    <row r="270" spans="1:19" s="33" customFormat="1" ht="15" x14ac:dyDescent="0.2">
      <c r="A270" s="41"/>
      <c r="B270" s="41"/>
      <c r="C270" s="41"/>
      <c r="D270" s="63"/>
      <c r="E270" s="53" t="s">
        <v>363</v>
      </c>
      <c r="F270" s="54">
        <f t="shared" ref="F270:S270" si="106">SUM(F271:F273)</f>
        <v>3900000</v>
      </c>
      <c r="G270" s="54">
        <f t="shared" si="106"/>
        <v>0</v>
      </c>
      <c r="H270" s="54">
        <f t="shared" si="106"/>
        <v>3070052</v>
      </c>
      <c r="I270" s="54">
        <f t="shared" si="106"/>
        <v>6970052</v>
      </c>
      <c r="J270" s="54">
        <f t="shared" si="106"/>
        <v>6970052</v>
      </c>
      <c r="K270" s="54">
        <f t="shared" ref="K270" si="107">SUM(K271:K273)</f>
        <v>6970052</v>
      </c>
      <c r="L270" s="54">
        <f>SUM(L271:L273)</f>
        <v>3645998</v>
      </c>
      <c r="M270" s="54">
        <f>SUM(M271:M273)</f>
        <v>0</v>
      </c>
      <c r="N270" s="54">
        <f t="shared" si="106"/>
        <v>287425.91999999998</v>
      </c>
      <c r="O270" s="54">
        <f t="shared" si="106"/>
        <v>6682626.0800000001</v>
      </c>
      <c r="P270" s="54">
        <f t="shared" si="106"/>
        <v>0</v>
      </c>
      <c r="Q270" s="54">
        <f t="shared" si="106"/>
        <v>6682626.0800000001</v>
      </c>
      <c r="R270" s="54">
        <f t="shared" si="106"/>
        <v>287425.91999999998</v>
      </c>
      <c r="S270" s="54">
        <f t="shared" si="106"/>
        <v>0</v>
      </c>
    </row>
    <row r="271" spans="1:19" s="33" customFormat="1" ht="14.25" customHeight="1" x14ac:dyDescent="0.2">
      <c r="A271" s="10" t="s">
        <v>425</v>
      </c>
      <c r="B271" s="10" t="s">
        <v>419</v>
      </c>
      <c r="C271" s="10" t="s">
        <v>421</v>
      </c>
      <c r="D271" s="42" t="s">
        <v>364</v>
      </c>
      <c r="E271" s="11" t="s">
        <v>365</v>
      </c>
      <c r="F271" s="12">
        <v>100000</v>
      </c>
      <c r="G271" s="12">
        <v>0</v>
      </c>
      <c r="H271" s="12">
        <f>+I271-F271</f>
        <v>2936626</v>
      </c>
      <c r="I271" s="13">
        <v>3036626</v>
      </c>
      <c r="J271" s="12">
        <f>+F271+H271</f>
        <v>3036626</v>
      </c>
      <c r="K271" s="13">
        <v>3036626</v>
      </c>
      <c r="L271" s="12"/>
      <c r="M271" s="13">
        <v>0</v>
      </c>
      <c r="N271" s="13">
        <v>0</v>
      </c>
      <c r="O271" s="12">
        <f>+K271-N271</f>
        <v>3036626</v>
      </c>
      <c r="P271" s="12">
        <f>+J271-K271</f>
        <v>0</v>
      </c>
      <c r="Q271" s="12">
        <f>+J271-N271</f>
        <v>3036626</v>
      </c>
      <c r="R271" s="13">
        <v>0</v>
      </c>
      <c r="S271" s="12">
        <f t="shared" si="101"/>
        <v>0</v>
      </c>
    </row>
    <row r="272" spans="1:19" s="33" customFormat="1" x14ac:dyDescent="0.2">
      <c r="A272" s="10" t="s">
        <v>425</v>
      </c>
      <c r="B272" s="10" t="s">
        <v>422</v>
      </c>
      <c r="C272" s="10" t="s">
        <v>426</v>
      </c>
      <c r="D272" s="42" t="s">
        <v>366</v>
      </c>
      <c r="E272" s="11" t="s">
        <v>367</v>
      </c>
      <c r="F272" s="12">
        <v>3800000</v>
      </c>
      <c r="G272" s="12">
        <v>0</v>
      </c>
      <c r="H272" s="12">
        <f t="shared" ref="H272:H274" si="108">+I272-F272</f>
        <v>-154000</v>
      </c>
      <c r="I272" s="13">
        <v>3646000</v>
      </c>
      <c r="J272" s="12">
        <f t="shared" ref="J272:J274" si="109">+F272+H272</f>
        <v>3646000</v>
      </c>
      <c r="K272" s="13">
        <v>3646000</v>
      </c>
      <c r="L272" s="12">
        <v>3645998</v>
      </c>
      <c r="M272" s="13"/>
      <c r="N272" s="13">
        <v>0</v>
      </c>
      <c r="O272" s="12">
        <f>+K272-N272</f>
        <v>3646000</v>
      </c>
      <c r="P272" s="12">
        <f>+J272-K272</f>
        <v>0</v>
      </c>
      <c r="Q272" s="12">
        <f>+J272-N272</f>
        <v>3646000</v>
      </c>
      <c r="R272" s="13">
        <v>0</v>
      </c>
      <c r="S272" s="12">
        <f t="shared" si="101"/>
        <v>0</v>
      </c>
    </row>
    <row r="273" spans="1:19" s="16" customFormat="1" x14ac:dyDescent="0.2">
      <c r="A273" s="10"/>
      <c r="B273" s="10"/>
      <c r="C273" s="10"/>
      <c r="D273" s="75" t="s">
        <v>368</v>
      </c>
      <c r="E273" s="76" t="s">
        <v>325</v>
      </c>
      <c r="F273" s="77">
        <f t="shared" ref="F273:S273" si="110">+F274+F275</f>
        <v>0</v>
      </c>
      <c r="G273" s="77">
        <f t="shared" si="110"/>
        <v>0</v>
      </c>
      <c r="H273" s="77">
        <f>+H274+H275</f>
        <v>287426</v>
      </c>
      <c r="I273" s="77">
        <f t="shared" si="110"/>
        <v>287426</v>
      </c>
      <c r="J273" s="77">
        <f t="shared" si="110"/>
        <v>287426</v>
      </c>
      <c r="K273" s="77">
        <f t="shared" si="110"/>
        <v>287426</v>
      </c>
      <c r="L273" s="77">
        <f t="shared" si="110"/>
        <v>0</v>
      </c>
      <c r="M273" s="77">
        <f t="shared" si="110"/>
        <v>0</v>
      </c>
      <c r="N273" s="77">
        <f t="shared" si="110"/>
        <v>287425.91999999998</v>
      </c>
      <c r="O273" s="77">
        <f t="shared" si="110"/>
        <v>8.0000000016298145E-2</v>
      </c>
      <c r="P273" s="77">
        <f t="shared" si="110"/>
        <v>0</v>
      </c>
      <c r="Q273" s="77">
        <f t="shared" si="110"/>
        <v>8.0000000016298145E-2</v>
      </c>
      <c r="R273" s="77">
        <f t="shared" si="110"/>
        <v>287425.91999999998</v>
      </c>
      <c r="S273" s="77">
        <f t="shared" si="110"/>
        <v>0</v>
      </c>
    </row>
    <row r="274" spans="1:19" s="33" customFormat="1" hidden="1" x14ac:dyDescent="0.2">
      <c r="A274" s="10" t="s">
        <v>425</v>
      </c>
      <c r="B274" s="10" t="s">
        <v>426</v>
      </c>
      <c r="C274" s="10" t="s">
        <v>425</v>
      </c>
      <c r="D274" s="42"/>
      <c r="E274" s="11"/>
      <c r="F274" s="12">
        <f>+F275</f>
        <v>0</v>
      </c>
      <c r="G274" s="12">
        <f>+G275</f>
        <v>0</v>
      </c>
      <c r="H274" s="12">
        <f t="shared" si="108"/>
        <v>287426</v>
      </c>
      <c r="I274" s="13">
        <v>287426</v>
      </c>
      <c r="J274" s="12">
        <f t="shared" si="109"/>
        <v>287426</v>
      </c>
      <c r="K274" s="13">
        <v>287426</v>
      </c>
      <c r="L274" s="12"/>
      <c r="M274" s="13"/>
      <c r="N274" s="13">
        <v>287425.91999999998</v>
      </c>
      <c r="O274" s="12">
        <f>+K274-N274</f>
        <v>8.0000000016298145E-2</v>
      </c>
      <c r="P274" s="12">
        <f>+J274-K274</f>
        <v>0</v>
      </c>
      <c r="Q274" s="12">
        <f>+J274-N274</f>
        <v>8.0000000016298145E-2</v>
      </c>
      <c r="R274" s="13">
        <v>287425.91999999998</v>
      </c>
      <c r="S274" s="12">
        <f t="shared" si="101"/>
        <v>0</v>
      </c>
    </row>
    <row r="275" spans="1:19" s="16" customFormat="1" hidden="1" x14ac:dyDescent="0.2">
      <c r="A275" s="10"/>
      <c r="B275" s="10"/>
      <c r="C275" s="10"/>
      <c r="D275" s="34"/>
      <c r="E275" s="35"/>
      <c r="F275" s="18"/>
      <c r="G275" s="18"/>
      <c r="H275" s="12"/>
      <c r="I275" s="13"/>
      <c r="J275" s="12"/>
      <c r="K275" s="13"/>
      <c r="L275" s="18"/>
      <c r="M275" s="15"/>
      <c r="N275" s="15"/>
      <c r="O275" s="12"/>
      <c r="P275" s="12"/>
      <c r="Q275" s="12"/>
      <c r="R275" s="15"/>
      <c r="S275" s="12"/>
    </row>
    <row r="276" spans="1:19" s="26" customFormat="1" ht="15" x14ac:dyDescent="0.2">
      <c r="A276" s="10"/>
      <c r="B276" s="10"/>
      <c r="C276" s="10"/>
      <c r="D276" s="63"/>
      <c r="E276" s="53" t="s">
        <v>369</v>
      </c>
      <c r="F276" s="54">
        <f t="shared" ref="F276:I276" si="111">SUM(F277:F290)</f>
        <v>132471169</v>
      </c>
      <c r="G276" s="54">
        <f t="shared" si="111"/>
        <v>0</v>
      </c>
      <c r="H276" s="54">
        <f t="shared" si="111"/>
        <v>-1598865</v>
      </c>
      <c r="I276" s="54">
        <f t="shared" si="111"/>
        <v>130872304</v>
      </c>
      <c r="J276" s="54">
        <f>SUM(J277:J290)</f>
        <v>130872304</v>
      </c>
      <c r="K276" s="54">
        <f>SUM(K277:K290)</f>
        <v>130584363</v>
      </c>
      <c r="L276" s="54">
        <f>SUM(L277:L290)</f>
        <v>39068800.689999998</v>
      </c>
      <c r="M276" s="54">
        <f>SUM(M277:M290)</f>
        <v>682782.35000000009</v>
      </c>
      <c r="N276" s="54">
        <f t="shared" ref="N276:S276" si="112">SUM(N277:N290)</f>
        <v>13472407.809999999</v>
      </c>
      <c r="O276" s="54">
        <f t="shared" si="112"/>
        <v>117111955.19</v>
      </c>
      <c r="P276" s="54">
        <f t="shared" si="112"/>
        <v>287941</v>
      </c>
      <c r="Q276" s="54">
        <f t="shared" si="112"/>
        <v>117399896.19</v>
      </c>
      <c r="R276" s="54">
        <f>SUM(R277:R290)</f>
        <v>10928275.359999999</v>
      </c>
      <c r="S276" s="54">
        <f t="shared" si="112"/>
        <v>2544132.4499999997</v>
      </c>
    </row>
    <row r="277" spans="1:19" s="33" customFormat="1" ht="15" x14ac:dyDescent="0.2">
      <c r="A277" s="17" t="s">
        <v>423</v>
      </c>
      <c r="B277" s="17" t="s">
        <v>419</v>
      </c>
      <c r="C277" s="17" t="s">
        <v>421</v>
      </c>
      <c r="D277" s="42" t="s">
        <v>370</v>
      </c>
      <c r="E277" s="11" t="s">
        <v>371</v>
      </c>
      <c r="F277" s="12">
        <v>5846490</v>
      </c>
      <c r="G277" s="12">
        <v>0</v>
      </c>
      <c r="H277" s="12">
        <f>+I277-F277</f>
        <v>632486</v>
      </c>
      <c r="I277" s="13">
        <v>6478976</v>
      </c>
      <c r="J277" s="12">
        <f>+F277+H277</f>
        <v>6478976</v>
      </c>
      <c r="K277" s="13">
        <v>6209145</v>
      </c>
      <c r="L277" s="12">
        <f>450117.49+1248172.3+221260.48+256562.46+269094.47</f>
        <v>2445207.2000000002</v>
      </c>
      <c r="M277" s="13">
        <v>0</v>
      </c>
      <c r="N277" s="13">
        <v>0</v>
      </c>
      <c r="O277" s="12">
        <f t="shared" ref="O277:O289" si="113">+K277-N277</f>
        <v>6209145</v>
      </c>
      <c r="P277" s="12">
        <f t="shared" ref="P277" si="114">+J277-K277</f>
        <v>269831</v>
      </c>
      <c r="Q277" s="12">
        <f t="shared" ref="Q277:Q289" si="115">+J277-N277</f>
        <v>6478976</v>
      </c>
      <c r="R277" s="13">
        <v>0</v>
      </c>
      <c r="S277" s="12">
        <f t="shared" si="101"/>
        <v>0</v>
      </c>
    </row>
    <row r="278" spans="1:19" s="33" customFormat="1" x14ac:dyDescent="0.2">
      <c r="A278" s="10" t="s">
        <v>423</v>
      </c>
      <c r="B278" s="10" t="s">
        <v>419</v>
      </c>
      <c r="C278" s="10" t="s">
        <v>422</v>
      </c>
      <c r="D278" s="42" t="s">
        <v>372</v>
      </c>
      <c r="E278" s="11" t="s">
        <v>373</v>
      </c>
      <c r="F278" s="12">
        <v>42310</v>
      </c>
      <c r="G278" s="12">
        <v>0</v>
      </c>
      <c r="H278" s="12">
        <f t="shared" ref="H278:H294" si="116">+I278-F278</f>
        <v>0</v>
      </c>
      <c r="I278" s="13">
        <v>42310</v>
      </c>
      <c r="J278" s="12">
        <f t="shared" ref="J278:J294" si="117">+F278+H278</f>
        <v>42310</v>
      </c>
      <c r="K278" s="13">
        <v>25000</v>
      </c>
      <c r="L278" s="12"/>
      <c r="M278" s="13"/>
      <c r="N278" s="13">
        <v>0</v>
      </c>
      <c r="O278" s="12">
        <f t="shared" si="113"/>
        <v>25000</v>
      </c>
      <c r="P278" s="12">
        <f t="shared" ref="P278:P294" si="118">+J278-K278</f>
        <v>17310</v>
      </c>
      <c r="Q278" s="12">
        <f t="shared" si="115"/>
        <v>42310</v>
      </c>
      <c r="R278" s="13">
        <v>0</v>
      </c>
      <c r="S278" s="12">
        <f t="shared" si="101"/>
        <v>0</v>
      </c>
    </row>
    <row r="279" spans="1:19" s="41" customFormat="1" x14ac:dyDescent="0.2">
      <c r="A279" s="41" t="s">
        <v>423</v>
      </c>
      <c r="B279" s="41" t="s">
        <v>420</v>
      </c>
      <c r="C279" s="41" t="s">
        <v>420</v>
      </c>
      <c r="D279" s="42" t="s">
        <v>374</v>
      </c>
      <c r="E279" s="11" t="s">
        <v>375</v>
      </c>
      <c r="F279" s="12">
        <v>25000</v>
      </c>
      <c r="G279" s="12">
        <v>0</v>
      </c>
      <c r="H279" s="12">
        <f t="shared" si="116"/>
        <v>311161</v>
      </c>
      <c r="I279" s="13">
        <v>336161</v>
      </c>
      <c r="J279" s="12">
        <f t="shared" si="117"/>
        <v>336161</v>
      </c>
      <c r="K279" s="13">
        <v>336161</v>
      </c>
      <c r="L279" s="12"/>
      <c r="M279" s="13">
        <v>0</v>
      </c>
      <c r="N279" s="13">
        <v>314427.03999999998</v>
      </c>
      <c r="O279" s="12">
        <f t="shared" si="113"/>
        <v>21733.960000000021</v>
      </c>
      <c r="P279" s="12">
        <f t="shared" si="118"/>
        <v>0</v>
      </c>
      <c r="Q279" s="12">
        <f t="shared" si="115"/>
        <v>21733.960000000021</v>
      </c>
      <c r="R279" s="13">
        <v>314427.03999999998</v>
      </c>
      <c r="S279" s="12">
        <f t="shared" si="101"/>
        <v>0</v>
      </c>
    </row>
    <row r="280" spans="1:19" s="33" customFormat="1" x14ac:dyDescent="0.2">
      <c r="A280" s="26" t="s">
        <v>423</v>
      </c>
      <c r="B280" s="26" t="s">
        <v>420</v>
      </c>
      <c r="C280" s="26" t="s">
        <v>421</v>
      </c>
      <c r="D280" s="42" t="s">
        <v>376</v>
      </c>
      <c r="E280" s="11" t="s">
        <v>377</v>
      </c>
      <c r="F280" s="12">
        <v>1201262</v>
      </c>
      <c r="G280" s="12">
        <v>0</v>
      </c>
      <c r="H280" s="12">
        <f t="shared" si="116"/>
        <v>-921975</v>
      </c>
      <c r="I280" s="13">
        <v>279287</v>
      </c>
      <c r="J280" s="12">
        <f t="shared" si="117"/>
        <v>279287</v>
      </c>
      <c r="K280" s="13">
        <v>279287</v>
      </c>
      <c r="L280" s="12"/>
      <c r="M280" s="13"/>
      <c r="N280" s="13">
        <v>0</v>
      </c>
      <c r="O280" s="12">
        <f t="shared" si="113"/>
        <v>279287</v>
      </c>
      <c r="P280" s="12">
        <f t="shared" si="118"/>
        <v>0</v>
      </c>
      <c r="Q280" s="12">
        <f t="shared" si="115"/>
        <v>279287</v>
      </c>
      <c r="R280" s="13">
        <v>0</v>
      </c>
      <c r="S280" s="12">
        <f t="shared" si="101"/>
        <v>0</v>
      </c>
    </row>
    <row r="281" spans="1:19" s="33" customFormat="1" x14ac:dyDescent="0.2">
      <c r="A281" s="33" t="s">
        <v>423</v>
      </c>
      <c r="B281" s="33" t="s">
        <v>420</v>
      </c>
      <c r="C281" s="33" t="s">
        <v>422</v>
      </c>
      <c r="D281" s="42" t="s">
        <v>378</v>
      </c>
      <c r="E281" s="11" t="s">
        <v>379</v>
      </c>
      <c r="F281" s="12">
        <v>459399</v>
      </c>
      <c r="G281" s="12">
        <v>0</v>
      </c>
      <c r="H281" s="12">
        <f t="shared" si="116"/>
        <v>384289</v>
      </c>
      <c r="I281" s="13">
        <v>843688</v>
      </c>
      <c r="J281" s="12">
        <f t="shared" si="117"/>
        <v>843688</v>
      </c>
      <c r="K281" s="13">
        <v>843688</v>
      </c>
      <c r="L281" s="12">
        <v>843687.41</v>
      </c>
      <c r="M281" s="13"/>
      <c r="N281" s="13">
        <v>0</v>
      </c>
      <c r="O281" s="12">
        <f t="shared" si="113"/>
        <v>843688</v>
      </c>
      <c r="P281" s="12">
        <f t="shared" si="118"/>
        <v>0</v>
      </c>
      <c r="Q281" s="12">
        <f t="shared" si="115"/>
        <v>843688</v>
      </c>
      <c r="R281" s="13">
        <v>0</v>
      </c>
      <c r="S281" s="12">
        <f t="shared" si="101"/>
        <v>0</v>
      </c>
    </row>
    <row r="282" spans="1:19" s="16" customFormat="1" x14ac:dyDescent="0.2">
      <c r="A282" s="33" t="s">
        <v>423</v>
      </c>
      <c r="B282" s="33" t="s">
        <v>420</v>
      </c>
      <c r="C282" s="33" t="s">
        <v>425</v>
      </c>
      <c r="D282" s="42" t="s">
        <v>380</v>
      </c>
      <c r="E282" s="11" t="s">
        <v>381</v>
      </c>
      <c r="F282" s="12">
        <v>25000</v>
      </c>
      <c r="G282" s="12">
        <v>0</v>
      </c>
      <c r="H282" s="12">
        <f t="shared" si="116"/>
        <v>-18000</v>
      </c>
      <c r="I282" s="13">
        <v>7000</v>
      </c>
      <c r="J282" s="12">
        <f t="shared" si="117"/>
        <v>7000</v>
      </c>
      <c r="K282" s="13">
        <v>7000</v>
      </c>
      <c r="L282" s="12"/>
      <c r="M282" s="13"/>
      <c r="N282" s="13">
        <v>0</v>
      </c>
      <c r="O282" s="12">
        <f t="shared" si="113"/>
        <v>7000</v>
      </c>
      <c r="P282" s="12">
        <f t="shared" si="118"/>
        <v>0</v>
      </c>
      <c r="Q282" s="12">
        <f t="shared" si="115"/>
        <v>7000</v>
      </c>
      <c r="R282" s="13">
        <v>0</v>
      </c>
      <c r="S282" s="12">
        <f t="shared" si="101"/>
        <v>0</v>
      </c>
    </row>
    <row r="283" spans="1:19" s="33" customFormat="1" x14ac:dyDescent="0.2">
      <c r="A283" s="33" t="s">
        <v>423</v>
      </c>
      <c r="B283" s="33" t="s">
        <v>420</v>
      </c>
      <c r="C283" s="33" t="s">
        <v>426</v>
      </c>
      <c r="D283" s="42" t="s">
        <v>382</v>
      </c>
      <c r="E283" s="11" t="s">
        <v>383</v>
      </c>
      <c r="F283" s="12">
        <v>62538415</v>
      </c>
      <c r="G283" s="12">
        <v>0</v>
      </c>
      <c r="H283" s="12">
        <f t="shared" si="116"/>
        <v>-3611674</v>
      </c>
      <c r="I283" s="13">
        <v>58926741</v>
      </c>
      <c r="J283" s="12">
        <f t="shared" si="117"/>
        <v>58926741</v>
      </c>
      <c r="K283" s="13">
        <v>58926741</v>
      </c>
      <c r="L283" s="12">
        <f>283699.14+347017.64+93925.24+2380171.89+2155461.76+921974.96+5000000+250000+51323.47+3760819.36+221254.15+100828.89+5000000</f>
        <v>20566476.5</v>
      </c>
      <c r="M283" s="13">
        <v>418732.28</v>
      </c>
      <c r="N283" s="13">
        <v>2738718.82</v>
      </c>
      <c r="O283" s="12">
        <f t="shared" si="113"/>
        <v>56188022.18</v>
      </c>
      <c r="P283" s="12">
        <f t="shared" si="118"/>
        <v>0</v>
      </c>
      <c r="Q283" s="12">
        <f t="shared" si="115"/>
        <v>56188022.18</v>
      </c>
      <c r="R283" s="13">
        <v>1884637.99</v>
      </c>
      <c r="S283" s="12">
        <f t="shared" si="101"/>
        <v>854080.82999999984</v>
      </c>
    </row>
    <row r="284" spans="1:19" s="33" customFormat="1" x14ac:dyDescent="0.2">
      <c r="A284" s="33" t="s">
        <v>423</v>
      </c>
      <c r="B284" s="33" t="s">
        <v>421</v>
      </c>
      <c r="C284" s="33" t="s">
        <v>420</v>
      </c>
      <c r="D284" s="42" t="s">
        <v>384</v>
      </c>
      <c r="E284" s="11" t="s">
        <v>385</v>
      </c>
      <c r="F284" s="12">
        <v>385897</v>
      </c>
      <c r="G284" s="12">
        <v>0</v>
      </c>
      <c r="H284" s="12">
        <f t="shared" si="116"/>
        <v>0</v>
      </c>
      <c r="I284" s="13">
        <v>385897</v>
      </c>
      <c r="J284" s="12">
        <f t="shared" si="117"/>
        <v>385897</v>
      </c>
      <c r="K284" s="13">
        <v>385897</v>
      </c>
      <c r="L284" s="12">
        <v>100596.15</v>
      </c>
      <c r="M284" s="13"/>
      <c r="N284" s="13">
        <v>0</v>
      </c>
      <c r="O284" s="12">
        <f t="shared" si="113"/>
        <v>385897</v>
      </c>
      <c r="P284" s="12">
        <f t="shared" si="118"/>
        <v>0</v>
      </c>
      <c r="Q284" s="12">
        <f t="shared" si="115"/>
        <v>385897</v>
      </c>
      <c r="R284" s="13">
        <v>0</v>
      </c>
      <c r="S284" s="12">
        <f t="shared" si="101"/>
        <v>0</v>
      </c>
    </row>
    <row r="285" spans="1:19" s="33" customFormat="1" x14ac:dyDescent="0.2">
      <c r="A285" s="16" t="s">
        <v>423</v>
      </c>
      <c r="B285" s="16" t="s">
        <v>421</v>
      </c>
      <c r="C285" s="16" t="s">
        <v>421</v>
      </c>
      <c r="D285" s="42" t="s">
        <v>386</v>
      </c>
      <c r="E285" s="11" t="s">
        <v>387</v>
      </c>
      <c r="F285" s="12">
        <v>7082293</v>
      </c>
      <c r="G285" s="12">
        <v>0</v>
      </c>
      <c r="H285" s="12">
        <f t="shared" si="116"/>
        <v>5469488</v>
      </c>
      <c r="I285" s="13">
        <v>12551781</v>
      </c>
      <c r="J285" s="12">
        <f t="shared" si="117"/>
        <v>12551781</v>
      </c>
      <c r="K285" s="13">
        <v>12551781</v>
      </c>
      <c r="L285" s="12">
        <f>520069.01+2568+411520.12+35800+100000+1000000+750000+200000</f>
        <v>3019957.13</v>
      </c>
      <c r="M285" s="13">
        <v>8498.82</v>
      </c>
      <c r="N285" s="13">
        <v>8498.82</v>
      </c>
      <c r="O285" s="12">
        <f t="shared" si="113"/>
        <v>12543282.18</v>
      </c>
      <c r="P285" s="12">
        <f t="shared" si="118"/>
        <v>0</v>
      </c>
      <c r="Q285" s="12">
        <f t="shared" si="115"/>
        <v>12543282.18</v>
      </c>
      <c r="R285" s="13">
        <v>0</v>
      </c>
      <c r="S285" s="12">
        <f t="shared" si="101"/>
        <v>8498.82</v>
      </c>
    </row>
    <row r="286" spans="1:19" s="41" customFormat="1" x14ac:dyDescent="0.2">
      <c r="A286" s="41" t="s">
        <v>423</v>
      </c>
      <c r="B286" s="41" t="s">
        <v>421</v>
      </c>
      <c r="C286" s="41" t="s">
        <v>423</v>
      </c>
      <c r="D286" s="42" t="s">
        <v>388</v>
      </c>
      <c r="E286" s="11" t="s">
        <v>389</v>
      </c>
      <c r="F286" s="12">
        <v>29366555</v>
      </c>
      <c r="G286" s="12">
        <v>0</v>
      </c>
      <c r="H286" s="12">
        <f t="shared" si="116"/>
        <v>-7415664</v>
      </c>
      <c r="I286" s="13">
        <v>21950891</v>
      </c>
      <c r="J286" s="12">
        <f t="shared" si="117"/>
        <v>21950891</v>
      </c>
      <c r="K286" s="13">
        <v>21950891</v>
      </c>
      <c r="L286" s="12">
        <f>768233.39+289615.8+200000+241810</f>
        <v>1499659.19</v>
      </c>
      <c r="M286" s="13">
        <v>0</v>
      </c>
      <c r="N286" s="13">
        <v>0</v>
      </c>
      <c r="O286" s="12">
        <f t="shared" si="113"/>
        <v>21950891</v>
      </c>
      <c r="P286" s="12">
        <f t="shared" si="118"/>
        <v>0</v>
      </c>
      <c r="Q286" s="12">
        <f t="shared" si="115"/>
        <v>21950891</v>
      </c>
      <c r="R286" s="13">
        <v>0</v>
      </c>
      <c r="S286" s="12">
        <f t="shared" si="101"/>
        <v>0</v>
      </c>
    </row>
    <row r="287" spans="1:19" s="33" customFormat="1" x14ac:dyDescent="0.2">
      <c r="A287" s="41" t="s">
        <v>423</v>
      </c>
      <c r="B287" s="41" t="s">
        <v>421</v>
      </c>
      <c r="C287" s="41" t="s">
        <v>426</v>
      </c>
      <c r="D287" s="42" t="s">
        <v>390</v>
      </c>
      <c r="E287" s="11" t="s">
        <v>391</v>
      </c>
      <c r="F287" s="12">
        <v>24908100</v>
      </c>
      <c r="G287" s="12">
        <v>0</v>
      </c>
      <c r="H287" s="12">
        <f t="shared" si="116"/>
        <v>-582081</v>
      </c>
      <c r="I287" s="13">
        <v>24326019</v>
      </c>
      <c r="J287" s="12">
        <f t="shared" si="117"/>
        <v>24326019</v>
      </c>
      <c r="K287" s="13">
        <v>24326019</v>
      </c>
      <c r="L287" s="12">
        <f>2614426.89+0.01+6070205.37+818460.78+575646.41</f>
        <v>10078739.459999999</v>
      </c>
      <c r="M287" s="13">
        <v>255551.25</v>
      </c>
      <c r="N287" s="13">
        <v>6495622.8499999996</v>
      </c>
      <c r="O287" s="12">
        <f t="shared" si="113"/>
        <v>17830396.149999999</v>
      </c>
      <c r="P287" s="12">
        <f t="shared" si="118"/>
        <v>0</v>
      </c>
      <c r="Q287" s="12">
        <f t="shared" si="115"/>
        <v>17830396.149999999</v>
      </c>
      <c r="R287" s="13">
        <v>4814070.05</v>
      </c>
      <c r="S287" s="12">
        <f t="shared" si="101"/>
        <v>1681552.7999999998</v>
      </c>
    </row>
    <row r="288" spans="1:19" s="33" customFormat="1" hidden="1" x14ac:dyDescent="0.2">
      <c r="A288" s="33" t="s">
        <v>423</v>
      </c>
      <c r="B288" s="33" t="s">
        <v>425</v>
      </c>
      <c r="C288" s="33" t="s">
        <v>421</v>
      </c>
      <c r="D288" s="70"/>
      <c r="E288" s="74"/>
      <c r="F288" s="72"/>
      <c r="G288" s="72"/>
      <c r="H288" s="72">
        <f t="shared" si="116"/>
        <v>0</v>
      </c>
      <c r="I288" s="73">
        <v>0</v>
      </c>
      <c r="J288" s="72">
        <f t="shared" si="117"/>
        <v>0</v>
      </c>
      <c r="K288" s="73">
        <v>0</v>
      </c>
      <c r="L288" s="72"/>
      <c r="M288" s="73"/>
      <c r="N288" s="73">
        <v>0</v>
      </c>
      <c r="O288" s="12">
        <f t="shared" ref="O288" si="119">+K288-N288</f>
        <v>0</v>
      </c>
      <c r="P288" s="12">
        <f t="shared" ref="P288" si="120">+J288-K288</f>
        <v>0</v>
      </c>
      <c r="Q288" s="12">
        <f t="shared" ref="Q288" si="121">+J288-N288</f>
        <v>0</v>
      </c>
      <c r="R288" s="73">
        <v>0</v>
      </c>
      <c r="S288" s="12">
        <f t="shared" si="101"/>
        <v>0</v>
      </c>
    </row>
    <row r="289" spans="1:19" s="33" customFormat="1" x14ac:dyDescent="0.2">
      <c r="A289" s="33" t="s">
        <v>423</v>
      </c>
      <c r="B289" s="33" t="s">
        <v>428</v>
      </c>
      <c r="C289" s="33" t="s">
        <v>420</v>
      </c>
      <c r="D289" s="42" t="s">
        <v>392</v>
      </c>
      <c r="E289" s="11" t="s">
        <v>393</v>
      </c>
      <c r="F289" s="12">
        <v>313252</v>
      </c>
      <c r="G289" s="12">
        <v>0</v>
      </c>
      <c r="H289" s="12">
        <f t="shared" si="116"/>
        <v>-4536</v>
      </c>
      <c r="I289" s="13">
        <v>308716</v>
      </c>
      <c r="J289" s="12">
        <f t="shared" si="117"/>
        <v>308716</v>
      </c>
      <c r="K289" s="13">
        <v>308716</v>
      </c>
      <c r="L289" s="12"/>
      <c r="M289" s="13"/>
      <c r="N289" s="13">
        <v>0</v>
      </c>
      <c r="O289" s="12">
        <f t="shared" si="113"/>
        <v>308716</v>
      </c>
      <c r="P289" s="12">
        <f t="shared" si="118"/>
        <v>0</v>
      </c>
      <c r="Q289" s="12">
        <f t="shared" si="115"/>
        <v>308716</v>
      </c>
      <c r="R289" s="13">
        <v>0</v>
      </c>
      <c r="S289" s="12">
        <f t="shared" si="101"/>
        <v>0</v>
      </c>
    </row>
    <row r="290" spans="1:19" s="16" customFormat="1" x14ac:dyDescent="0.2">
      <c r="A290" s="33"/>
      <c r="B290" s="33"/>
      <c r="C290" s="33"/>
      <c r="D290" s="75" t="s">
        <v>394</v>
      </c>
      <c r="E290" s="76" t="s">
        <v>395</v>
      </c>
      <c r="F290" s="77">
        <f>SUM(F291:F294)</f>
        <v>277196</v>
      </c>
      <c r="G290" s="77">
        <f>SUM(G291:G294)</f>
        <v>0</v>
      </c>
      <c r="H290" s="77">
        <f>SUM(H291:H294)</f>
        <v>4157641</v>
      </c>
      <c r="I290" s="77">
        <f t="shared" ref="I290" si="122">SUM(I291:I294)</f>
        <v>4434837</v>
      </c>
      <c r="J290" s="77">
        <f t="shared" ref="J290" si="123">SUM(J291:J294)</f>
        <v>4434837</v>
      </c>
      <c r="K290" s="77">
        <f t="shared" ref="K290:N290" si="124">SUM(K291:K294)</f>
        <v>4434037</v>
      </c>
      <c r="L290" s="77">
        <f t="shared" si="124"/>
        <v>514477.65</v>
      </c>
      <c r="M290" s="77">
        <f t="shared" si="124"/>
        <v>0</v>
      </c>
      <c r="N290" s="77">
        <f t="shared" si="124"/>
        <v>3915140.28</v>
      </c>
      <c r="O290" s="77">
        <f>SUM(O291:O294)</f>
        <v>518896.72000000009</v>
      </c>
      <c r="P290" s="77">
        <f t="shared" ref="P290:Q290" si="125">SUM(P291:P294)</f>
        <v>800</v>
      </c>
      <c r="Q290" s="77">
        <f t="shared" si="125"/>
        <v>519696.72000000009</v>
      </c>
      <c r="R290" s="77">
        <f>SUM(R291:R294)</f>
        <v>3915140.28</v>
      </c>
      <c r="S290" s="77">
        <f>SUM(S291:S294)</f>
        <v>0</v>
      </c>
    </row>
    <row r="291" spans="1:19" s="33" customFormat="1" ht="13.5" hidden="1" customHeight="1" x14ac:dyDescent="0.2">
      <c r="A291" s="16" t="s">
        <v>423</v>
      </c>
      <c r="B291" s="16" t="s">
        <v>426</v>
      </c>
      <c r="C291" s="16" t="s">
        <v>420</v>
      </c>
      <c r="D291" s="42" t="s">
        <v>396</v>
      </c>
      <c r="E291" s="11" t="s">
        <v>397</v>
      </c>
      <c r="F291" s="12">
        <v>139967</v>
      </c>
      <c r="G291" s="13">
        <v>0</v>
      </c>
      <c r="H291" s="12">
        <f t="shared" si="116"/>
        <v>179119</v>
      </c>
      <c r="I291" s="13">
        <v>319086</v>
      </c>
      <c r="J291" s="12">
        <f t="shared" si="117"/>
        <v>319086</v>
      </c>
      <c r="K291" s="13">
        <v>318786</v>
      </c>
      <c r="L291" s="12">
        <v>179218.28</v>
      </c>
      <c r="M291" s="13">
        <v>0</v>
      </c>
      <c r="N291" s="13">
        <v>135354.82999999999</v>
      </c>
      <c r="O291" s="12">
        <f>+K291-N291</f>
        <v>183431.17</v>
      </c>
      <c r="P291" s="12">
        <f t="shared" si="118"/>
        <v>300</v>
      </c>
      <c r="Q291" s="12">
        <f>+J291-N291</f>
        <v>183731.17</v>
      </c>
      <c r="R291" s="13">
        <v>135354.82999999999</v>
      </c>
      <c r="S291" s="12">
        <f t="shared" si="101"/>
        <v>0</v>
      </c>
    </row>
    <row r="292" spans="1:19" s="33" customFormat="1" hidden="1" x14ac:dyDescent="0.2">
      <c r="A292" s="33" t="s">
        <v>423</v>
      </c>
      <c r="B292" s="33" t="s">
        <v>426</v>
      </c>
      <c r="C292" s="33" t="s">
        <v>421</v>
      </c>
      <c r="D292" s="42" t="s">
        <v>398</v>
      </c>
      <c r="E292" s="11" t="s">
        <v>399</v>
      </c>
      <c r="F292" s="12">
        <v>111081</v>
      </c>
      <c r="G292" s="13">
        <v>0</v>
      </c>
      <c r="H292" s="12">
        <f t="shared" si="116"/>
        <v>349992</v>
      </c>
      <c r="I292" s="13">
        <v>461073</v>
      </c>
      <c r="J292" s="12">
        <f t="shared" si="117"/>
        <v>461073</v>
      </c>
      <c r="K292" s="13">
        <v>461073</v>
      </c>
      <c r="L292" s="12">
        <f>57080.79+278178.58</f>
        <v>335259.37</v>
      </c>
      <c r="M292" s="13"/>
      <c r="N292" s="13">
        <v>125810.8</v>
      </c>
      <c r="O292" s="12">
        <f>+K292-N292</f>
        <v>335262.2</v>
      </c>
      <c r="P292" s="12">
        <f t="shared" si="118"/>
        <v>0</v>
      </c>
      <c r="Q292" s="12">
        <f>+J292-N292</f>
        <v>335262.2</v>
      </c>
      <c r="R292" s="13">
        <v>125810.8</v>
      </c>
      <c r="S292" s="12">
        <f t="shared" si="101"/>
        <v>0</v>
      </c>
    </row>
    <row r="293" spans="1:19" s="41" customFormat="1" hidden="1" x14ac:dyDescent="0.2">
      <c r="A293" s="33" t="s">
        <v>423</v>
      </c>
      <c r="B293" s="33" t="s">
        <v>426</v>
      </c>
      <c r="C293" s="33" t="s">
        <v>422</v>
      </c>
      <c r="D293" s="42" t="s">
        <v>400</v>
      </c>
      <c r="E293" s="11" t="s">
        <v>401</v>
      </c>
      <c r="F293" s="12">
        <v>1200</v>
      </c>
      <c r="G293" s="13">
        <v>0</v>
      </c>
      <c r="H293" s="12">
        <f t="shared" si="116"/>
        <v>3623994</v>
      </c>
      <c r="I293" s="13">
        <v>3625194</v>
      </c>
      <c r="J293" s="12">
        <f t="shared" si="117"/>
        <v>3625194</v>
      </c>
      <c r="K293" s="13">
        <v>3624694</v>
      </c>
      <c r="L293" s="12"/>
      <c r="M293" s="13"/>
      <c r="N293" s="13">
        <v>3624490.65</v>
      </c>
      <c r="O293" s="12">
        <f>+K293-N293</f>
        <v>203.35000000009313</v>
      </c>
      <c r="P293" s="12">
        <f t="shared" si="118"/>
        <v>500</v>
      </c>
      <c r="Q293" s="12">
        <f>+J293-N293</f>
        <v>703.35000000009313</v>
      </c>
      <c r="R293" s="13">
        <v>3624490.65</v>
      </c>
      <c r="S293" s="12">
        <f t="shared" si="101"/>
        <v>0</v>
      </c>
    </row>
    <row r="294" spans="1:19" s="33" customFormat="1" hidden="1" x14ac:dyDescent="0.2">
      <c r="A294" s="10" t="s">
        <v>423</v>
      </c>
      <c r="B294" s="10" t="s">
        <v>426</v>
      </c>
      <c r="C294" s="10" t="s">
        <v>424</v>
      </c>
      <c r="D294" s="42" t="s">
        <v>402</v>
      </c>
      <c r="E294" s="11" t="s">
        <v>403</v>
      </c>
      <c r="F294" s="12">
        <v>24948</v>
      </c>
      <c r="G294" s="13">
        <v>0</v>
      </c>
      <c r="H294" s="12">
        <f t="shared" si="116"/>
        <v>4536</v>
      </c>
      <c r="I294" s="13">
        <v>29484</v>
      </c>
      <c r="J294" s="12">
        <f t="shared" si="117"/>
        <v>29484</v>
      </c>
      <c r="K294" s="13">
        <v>29484</v>
      </c>
      <c r="L294" s="12"/>
      <c r="M294" s="13"/>
      <c r="N294" s="13">
        <v>29484</v>
      </c>
      <c r="O294" s="12">
        <f>+K294-N294</f>
        <v>0</v>
      </c>
      <c r="P294" s="12">
        <f t="shared" si="118"/>
        <v>0</v>
      </c>
      <c r="Q294" s="12">
        <f>+J294-N294</f>
        <v>0</v>
      </c>
      <c r="R294" s="13">
        <v>29484</v>
      </c>
      <c r="S294" s="12">
        <f t="shared" si="101"/>
        <v>0</v>
      </c>
    </row>
    <row r="295" spans="1:19" s="33" customFormat="1" ht="15" x14ac:dyDescent="0.2">
      <c r="A295" s="10"/>
      <c r="B295" s="10"/>
      <c r="C295" s="10"/>
      <c r="D295" s="63"/>
      <c r="E295" s="53" t="s">
        <v>291</v>
      </c>
      <c r="F295" s="54">
        <f>SUM(F296:F297)</f>
        <v>100</v>
      </c>
      <c r="G295" s="54">
        <f t="shared" ref="G295:S295" si="126">SUM(G296:G297)</f>
        <v>0</v>
      </c>
      <c r="H295" s="54">
        <f>SUM(H296:H297)</f>
        <v>93750</v>
      </c>
      <c r="I295" s="54">
        <f t="shared" si="126"/>
        <v>93850</v>
      </c>
      <c r="J295" s="54">
        <f t="shared" si="126"/>
        <v>93850</v>
      </c>
      <c r="K295" s="54">
        <f t="shared" si="126"/>
        <v>93850</v>
      </c>
      <c r="L295" s="54">
        <f t="shared" si="126"/>
        <v>0</v>
      </c>
      <c r="M295" s="54">
        <f>SUM(M296:M297)</f>
        <v>0</v>
      </c>
      <c r="N295" s="54">
        <f t="shared" si="126"/>
        <v>0</v>
      </c>
      <c r="O295" s="54">
        <f t="shared" si="126"/>
        <v>93850</v>
      </c>
      <c r="P295" s="54">
        <f t="shared" si="126"/>
        <v>0</v>
      </c>
      <c r="Q295" s="54">
        <f t="shared" si="126"/>
        <v>93850</v>
      </c>
      <c r="R295" s="54">
        <f>SUM(R296:R297)</f>
        <v>0</v>
      </c>
      <c r="S295" s="54">
        <f t="shared" si="126"/>
        <v>0</v>
      </c>
    </row>
    <row r="296" spans="1:19" s="33" customFormat="1" x14ac:dyDescent="0.2">
      <c r="A296" s="31" t="s">
        <v>427</v>
      </c>
      <c r="B296" s="31" t="s">
        <v>420</v>
      </c>
      <c r="C296" s="31" t="s">
        <v>420</v>
      </c>
      <c r="D296" s="42" t="s">
        <v>292</v>
      </c>
      <c r="E296" s="11" t="s">
        <v>293</v>
      </c>
      <c r="F296" s="12">
        <v>100</v>
      </c>
      <c r="G296" s="13">
        <v>0</v>
      </c>
      <c r="H296" s="12">
        <f>+I296-F296</f>
        <v>0</v>
      </c>
      <c r="I296" s="13">
        <v>100</v>
      </c>
      <c r="J296" s="12">
        <f>+F296+H296</f>
        <v>100</v>
      </c>
      <c r="K296" s="13">
        <v>100</v>
      </c>
      <c r="L296" s="12"/>
      <c r="M296" s="13"/>
      <c r="N296" s="13">
        <v>0</v>
      </c>
      <c r="O296" s="12">
        <f>+K296-N296</f>
        <v>100</v>
      </c>
      <c r="P296" s="12">
        <f>+J296-K296</f>
        <v>0</v>
      </c>
      <c r="Q296" s="12">
        <f>+J296-N296</f>
        <v>100</v>
      </c>
      <c r="R296" s="13">
        <v>0</v>
      </c>
      <c r="S296" s="12">
        <f t="shared" si="101"/>
        <v>0</v>
      </c>
    </row>
    <row r="297" spans="1:19" s="16" customFormat="1" x14ac:dyDescent="0.2">
      <c r="A297" s="31"/>
      <c r="B297" s="31"/>
      <c r="C297" s="31"/>
      <c r="D297" s="75" t="s">
        <v>324</v>
      </c>
      <c r="E297" s="76" t="s">
        <v>325</v>
      </c>
      <c r="F297" s="77">
        <f>+F298</f>
        <v>0</v>
      </c>
      <c r="G297" s="77">
        <f t="shared" ref="G297:S297" si="127">+G298</f>
        <v>0</v>
      </c>
      <c r="H297" s="77">
        <f>+H298</f>
        <v>93750</v>
      </c>
      <c r="I297" s="77">
        <f>+I298</f>
        <v>93750</v>
      </c>
      <c r="J297" s="77">
        <f t="shared" si="127"/>
        <v>93750</v>
      </c>
      <c r="K297" s="77">
        <f t="shared" si="127"/>
        <v>93750</v>
      </c>
      <c r="L297" s="77">
        <f t="shared" si="127"/>
        <v>0</v>
      </c>
      <c r="M297" s="77">
        <f t="shared" si="127"/>
        <v>0</v>
      </c>
      <c r="N297" s="77">
        <f t="shared" si="127"/>
        <v>0</v>
      </c>
      <c r="O297" s="77">
        <f t="shared" si="127"/>
        <v>93750</v>
      </c>
      <c r="P297" s="77">
        <f t="shared" si="127"/>
        <v>0</v>
      </c>
      <c r="Q297" s="77">
        <f t="shared" si="127"/>
        <v>93750</v>
      </c>
      <c r="R297" s="77">
        <f t="shared" si="127"/>
        <v>0</v>
      </c>
      <c r="S297" s="77">
        <f t="shared" si="127"/>
        <v>0</v>
      </c>
    </row>
    <row r="298" spans="1:19" s="33" customFormat="1" hidden="1" x14ac:dyDescent="0.2">
      <c r="A298" s="33" t="s">
        <v>427</v>
      </c>
      <c r="B298" s="33" t="s">
        <v>426</v>
      </c>
      <c r="C298" s="33" t="s">
        <v>425</v>
      </c>
      <c r="D298" s="42" t="s">
        <v>330</v>
      </c>
      <c r="E298" s="11" t="s">
        <v>331</v>
      </c>
      <c r="F298" s="12">
        <v>0</v>
      </c>
      <c r="G298" s="13">
        <v>0</v>
      </c>
      <c r="H298" s="12">
        <f t="shared" ref="H298" si="128">+I298-F298</f>
        <v>93750</v>
      </c>
      <c r="I298" s="13">
        <v>93750</v>
      </c>
      <c r="J298" s="12">
        <f t="shared" ref="J298" si="129">+F298+H298</f>
        <v>93750</v>
      </c>
      <c r="K298" s="13">
        <v>93750</v>
      </c>
      <c r="L298" s="12"/>
      <c r="M298" s="13"/>
      <c r="N298" s="13">
        <v>0</v>
      </c>
      <c r="O298" s="12">
        <f>+K298-N298</f>
        <v>93750</v>
      </c>
      <c r="P298" s="12">
        <f>+J298-K298</f>
        <v>0</v>
      </c>
      <c r="Q298" s="12">
        <f>+J298-N298</f>
        <v>93750</v>
      </c>
      <c r="R298" s="13">
        <v>0</v>
      </c>
      <c r="S298" s="12">
        <f t="shared" si="101"/>
        <v>0</v>
      </c>
    </row>
    <row r="299" spans="1:19" s="33" customFormat="1" ht="15" x14ac:dyDescent="0.2">
      <c r="D299" s="63"/>
      <c r="E299" s="53" t="s">
        <v>404</v>
      </c>
      <c r="F299" s="54">
        <f>+F300</f>
        <v>22100000</v>
      </c>
      <c r="G299" s="54">
        <f t="shared" ref="G299:O299" si="130">+G300</f>
        <v>0</v>
      </c>
      <c r="H299" s="54">
        <f>+H300</f>
        <v>0</v>
      </c>
      <c r="I299" s="54">
        <f t="shared" si="130"/>
        <v>22100000</v>
      </c>
      <c r="J299" s="54">
        <f t="shared" si="130"/>
        <v>22100000</v>
      </c>
      <c r="K299" s="54">
        <f t="shared" si="130"/>
        <v>22100000</v>
      </c>
      <c r="L299" s="54">
        <f t="shared" si="130"/>
        <v>0</v>
      </c>
      <c r="M299" s="54">
        <f>+M300</f>
        <v>3679000</v>
      </c>
      <c r="N299" s="54">
        <f t="shared" si="130"/>
        <v>18421000</v>
      </c>
      <c r="O299" s="54">
        <f t="shared" si="130"/>
        <v>3679000</v>
      </c>
      <c r="P299" s="54">
        <f>+P300</f>
        <v>0</v>
      </c>
      <c r="Q299" s="54">
        <f>+Q300</f>
        <v>3679000</v>
      </c>
      <c r="R299" s="54">
        <f>+R300</f>
        <v>18421000</v>
      </c>
      <c r="S299" s="54">
        <f>+S300</f>
        <v>0</v>
      </c>
    </row>
    <row r="300" spans="1:19" s="33" customFormat="1" x14ac:dyDescent="0.2">
      <c r="A300" s="33" t="s">
        <v>424</v>
      </c>
      <c r="B300" s="33" t="s">
        <v>420</v>
      </c>
      <c r="C300" s="33" t="s">
        <v>427</v>
      </c>
      <c r="D300" s="42" t="s">
        <v>405</v>
      </c>
      <c r="E300" s="11" t="s">
        <v>406</v>
      </c>
      <c r="F300" s="12">
        <v>22100000</v>
      </c>
      <c r="G300" s="13">
        <v>0</v>
      </c>
      <c r="H300" s="12">
        <f>+I300-F300</f>
        <v>0</v>
      </c>
      <c r="I300" s="13">
        <v>22100000</v>
      </c>
      <c r="J300" s="12">
        <f>+F300+H300</f>
        <v>22100000</v>
      </c>
      <c r="K300" s="13">
        <v>22100000</v>
      </c>
      <c r="L300" s="12"/>
      <c r="M300" s="13">
        <v>3679000</v>
      </c>
      <c r="N300" s="13">
        <v>18421000</v>
      </c>
      <c r="O300" s="12">
        <f>+K300-N300</f>
        <v>3679000</v>
      </c>
      <c r="P300" s="12">
        <f>+J300-K300</f>
        <v>0</v>
      </c>
      <c r="Q300" s="12">
        <f>+J300-N300</f>
        <v>3679000</v>
      </c>
      <c r="R300" s="13">
        <v>18421000</v>
      </c>
      <c r="S300" s="12">
        <f t="shared" si="101"/>
        <v>0</v>
      </c>
    </row>
    <row r="301" spans="1:19" s="33" customFormat="1" ht="15" x14ac:dyDescent="0.2">
      <c r="D301" s="42"/>
      <c r="E301" s="30"/>
      <c r="F301" s="30"/>
      <c r="G301" s="23"/>
      <c r="H301" s="12"/>
      <c r="I301" s="9"/>
      <c r="J301" s="23"/>
      <c r="K301" s="23"/>
      <c r="L301" s="23"/>
      <c r="M301" s="23"/>
      <c r="N301" s="23"/>
      <c r="O301" s="23"/>
      <c r="P301" s="23"/>
      <c r="Q301" s="23"/>
      <c r="R301" s="23"/>
      <c r="S301" s="11"/>
    </row>
    <row r="302" spans="1:19" s="33" customFormat="1" x14ac:dyDescent="0.2">
      <c r="A302" s="16"/>
      <c r="B302" s="16"/>
      <c r="C302" s="16"/>
      <c r="D302" s="42"/>
      <c r="E302" s="30"/>
      <c r="F302" s="30"/>
      <c r="G302" s="23"/>
      <c r="H302" s="23"/>
      <c r="I302" s="13"/>
      <c r="J302" s="23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1:19" s="33" customFormat="1" x14ac:dyDescent="0.2">
      <c r="D303" s="42"/>
      <c r="E303" s="30"/>
      <c r="F303" s="30"/>
      <c r="G303" s="23"/>
      <c r="H303" s="23"/>
      <c r="I303" s="13"/>
      <c r="J303" s="23"/>
      <c r="K303" s="23"/>
      <c r="L303" s="23"/>
      <c r="M303" s="23"/>
      <c r="N303" s="23"/>
      <c r="O303" s="23"/>
      <c r="P303" s="23"/>
      <c r="Q303" s="23"/>
      <c r="R303" s="23"/>
      <c r="S303" s="11"/>
    </row>
    <row r="304" spans="1:19" s="33" customFormat="1" x14ac:dyDescent="0.2">
      <c r="A304" s="16"/>
      <c r="B304" s="16"/>
      <c r="C304" s="16"/>
      <c r="D304" s="42"/>
      <c r="E304" s="30"/>
      <c r="F304" s="30"/>
      <c r="G304" s="13"/>
      <c r="H304" s="13"/>
      <c r="I304" s="13"/>
      <c r="J304" s="23"/>
      <c r="K304" s="23"/>
      <c r="L304" s="13"/>
      <c r="M304" s="23"/>
      <c r="N304" s="23"/>
      <c r="O304" s="23"/>
      <c r="P304" s="23"/>
      <c r="Q304" s="23"/>
      <c r="R304" s="23"/>
      <c r="S304" s="30"/>
    </row>
    <row r="305" spans="1:19" s="33" customFormat="1" ht="15" x14ac:dyDescent="0.2">
      <c r="A305" s="26"/>
      <c r="B305" s="26"/>
      <c r="C305" s="26"/>
      <c r="D305" s="42"/>
      <c r="E305" s="30"/>
      <c r="F305" s="30"/>
      <c r="G305" s="13"/>
      <c r="H305" s="13"/>
      <c r="I305" s="9"/>
      <c r="J305" s="23"/>
      <c r="K305" s="23"/>
      <c r="L305" s="13"/>
      <c r="M305" s="23"/>
      <c r="N305" s="23"/>
      <c r="O305" s="23"/>
      <c r="P305" s="23"/>
      <c r="Q305" s="23"/>
      <c r="R305" s="23"/>
      <c r="S305" s="30"/>
    </row>
    <row r="306" spans="1:19" s="33" customFormat="1" x14ac:dyDescent="0.2">
      <c r="D306" s="42"/>
      <c r="E306" s="30"/>
      <c r="F306" s="30"/>
      <c r="G306" s="13"/>
      <c r="H306" s="13"/>
      <c r="I306" s="13"/>
      <c r="J306" s="23"/>
      <c r="K306" s="23"/>
      <c r="L306" s="13"/>
      <c r="M306" s="23"/>
      <c r="N306" s="23"/>
      <c r="O306" s="23"/>
      <c r="P306" s="23"/>
      <c r="Q306" s="23"/>
      <c r="R306" s="23"/>
      <c r="S306" s="30"/>
    </row>
    <row r="307" spans="1:19" s="33" customFormat="1" ht="15" x14ac:dyDescent="0.2">
      <c r="D307" s="42"/>
      <c r="E307" s="30"/>
      <c r="F307" s="30"/>
      <c r="G307" s="13"/>
      <c r="H307" s="13"/>
      <c r="I307" s="13"/>
      <c r="J307" s="23"/>
      <c r="K307" s="23"/>
      <c r="L307" s="13"/>
      <c r="M307" s="23"/>
      <c r="N307" s="23"/>
      <c r="O307" s="37"/>
      <c r="P307" s="37"/>
      <c r="Q307" s="37"/>
      <c r="R307" s="23"/>
      <c r="S307" s="30"/>
    </row>
    <row r="308" spans="1:19" s="33" customFormat="1" x14ac:dyDescent="0.2">
      <c r="A308" s="41"/>
      <c r="B308" s="41"/>
      <c r="C308" s="41"/>
      <c r="D308" s="42"/>
      <c r="E308" s="30"/>
      <c r="F308" s="30"/>
      <c r="G308" s="13"/>
      <c r="H308" s="13"/>
      <c r="I308" s="12"/>
      <c r="J308" s="23"/>
      <c r="K308" s="23"/>
      <c r="L308" s="13"/>
      <c r="M308" s="23"/>
      <c r="N308" s="23"/>
      <c r="O308" s="23"/>
      <c r="P308" s="23"/>
      <c r="Q308" s="23"/>
      <c r="R308" s="23"/>
      <c r="S308" s="30"/>
    </row>
    <row r="309" spans="1:19" s="33" customFormat="1" x14ac:dyDescent="0.2">
      <c r="D309" s="42"/>
      <c r="E309" s="30"/>
      <c r="F309" s="30"/>
      <c r="G309" s="13"/>
      <c r="H309" s="13"/>
      <c r="I309" s="13"/>
      <c r="J309" s="23"/>
      <c r="K309" s="23"/>
      <c r="L309" s="13"/>
      <c r="M309" s="23"/>
      <c r="N309" s="23"/>
      <c r="O309" s="23"/>
      <c r="P309" s="23"/>
      <c r="Q309" s="23"/>
      <c r="R309" s="23"/>
      <c r="S309" s="30"/>
    </row>
    <row r="310" spans="1:19" s="33" customFormat="1" x14ac:dyDescent="0.2">
      <c r="D310" s="42"/>
      <c r="E310" s="30"/>
      <c r="F310" s="30"/>
      <c r="G310" s="13"/>
      <c r="H310" s="13"/>
      <c r="I310" s="13"/>
      <c r="J310" s="23"/>
      <c r="K310" s="23"/>
      <c r="L310" s="13"/>
      <c r="M310" s="23"/>
      <c r="N310" s="23"/>
      <c r="O310" s="23"/>
      <c r="P310" s="23"/>
      <c r="Q310" s="23"/>
      <c r="R310" s="23"/>
      <c r="S310" s="30"/>
    </row>
    <row r="311" spans="1:19" s="33" customFormat="1" x14ac:dyDescent="0.2">
      <c r="A311" s="16"/>
      <c r="B311" s="16"/>
      <c r="C311" s="16"/>
      <c r="D311" s="42"/>
      <c r="E311" s="30"/>
      <c r="F311" s="30"/>
      <c r="G311" s="13"/>
      <c r="H311" s="13"/>
      <c r="I311" s="13"/>
      <c r="J311" s="23"/>
      <c r="K311" s="23"/>
      <c r="L311" s="13"/>
      <c r="M311" s="23"/>
      <c r="N311" s="23"/>
      <c r="O311" s="23"/>
      <c r="P311" s="23"/>
      <c r="Q311" s="23"/>
      <c r="R311" s="23"/>
      <c r="S311" s="30"/>
    </row>
    <row r="312" spans="1:19" s="33" customFormat="1" x14ac:dyDescent="0.2">
      <c r="D312" s="42"/>
      <c r="E312" s="30"/>
      <c r="F312" s="30"/>
      <c r="G312" s="13"/>
      <c r="H312" s="13"/>
      <c r="I312" s="13"/>
      <c r="J312" s="23"/>
      <c r="K312" s="23"/>
      <c r="L312" s="13"/>
      <c r="M312" s="23"/>
      <c r="N312" s="23"/>
      <c r="O312" s="23"/>
      <c r="P312" s="23"/>
      <c r="Q312" s="23"/>
      <c r="R312" s="23"/>
      <c r="S312" s="30"/>
    </row>
    <row r="313" spans="1:19" s="33" customFormat="1" ht="15" x14ac:dyDescent="0.2">
      <c r="D313" s="42"/>
      <c r="E313" s="30"/>
      <c r="F313" s="30"/>
      <c r="G313" s="13"/>
      <c r="H313" s="13"/>
      <c r="I313" s="9"/>
      <c r="J313" s="23"/>
      <c r="K313" s="23"/>
      <c r="L313" s="13"/>
      <c r="M313" s="23"/>
      <c r="N313" s="23"/>
      <c r="O313" s="23"/>
      <c r="P313" s="23"/>
      <c r="Q313" s="23"/>
      <c r="R313" s="23"/>
      <c r="S313" s="30"/>
    </row>
    <row r="314" spans="1:19" s="33" customFormat="1" x14ac:dyDescent="0.2">
      <c r="D314" s="42"/>
      <c r="E314" s="30"/>
      <c r="F314" s="30"/>
      <c r="G314" s="13"/>
      <c r="H314" s="13"/>
      <c r="I314" s="13"/>
      <c r="J314" s="23"/>
      <c r="K314" s="23"/>
      <c r="L314" s="13"/>
      <c r="M314" s="23"/>
      <c r="N314" s="23"/>
      <c r="O314" s="23"/>
      <c r="P314" s="23"/>
      <c r="Q314" s="23"/>
      <c r="R314" s="23"/>
      <c r="S314" s="30"/>
    </row>
    <row r="315" spans="1:19" s="33" customFormat="1" x14ac:dyDescent="0.2">
      <c r="A315" s="41"/>
      <c r="B315" s="41"/>
      <c r="C315" s="41"/>
      <c r="D315" s="42"/>
      <c r="E315" s="30"/>
      <c r="F315" s="30"/>
      <c r="G315" s="13"/>
      <c r="H315" s="13"/>
      <c r="I315" s="12"/>
      <c r="J315" s="23"/>
      <c r="K315" s="23"/>
      <c r="L315" s="13"/>
      <c r="M315" s="23"/>
      <c r="N315" s="23"/>
      <c r="O315" s="23"/>
      <c r="P315" s="23"/>
      <c r="Q315" s="23"/>
      <c r="R315" s="23"/>
      <c r="S315" s="30"/>
    </row>
    <row r="316" spans="1:19" s="33" customFormat="1" x14ac:dyDescent="0.2">
      <c r="D316" s="42"/>
      <c r="E316" s="30"/>
      <c r="F316" s="30"/>
      <c r="G316" s="13"/>
      <c r="H316" s="13"/>
      <c r="I316" s="13"/>
      <c r="J316" s="23"/>
      <c r="K316" s="23"/>
      <c r="L316" s="13"/>
      <c r="M316" s="23"/>
      <c r="N316" s="23"/>
      <c r="O316" s="23"/>
      <c r="P316" s="23"/>
      <c r="Q316" s="23"/>
      <c r="R316" s="23"/>
      <c r="S316" s="30"/>
    </row>
    <row r="317" spans="1:19" s="33" customFormat="1" ht="15" x14ac:dyDescent="0.2">
      <c r="D317" s="42"/>
      <c r="E317" s="30"/>
      <c r="F317" s="30"/>
      <c r="G317" s="13"/>
      <c r="H317" s="13"/>
      <c r="I317" s="9"/>
      <c r="J317" s="23"/>
      <c r="K317" s="23"/>
      <c r="L317" s="13"/>
      <c r="M317" s="23"/>
      <c r="N317" s="23"/>
      <c r="O317" s="23"/>
      <c r="P317" s="23"/>
      <c r="Q317" s="23"/>
      <c r="R317" s="23"/>
      <c r="S317" s="30"/>
    </row>
    <row r="318" spans="1:19" s="33" customFormat="1" x14ac:dyDescent="0.2">
      <c r="D318" s="42"/>
      <c r="E318" s="30"/>
      <c r="F318" s="30"/>
      <c r="G318" s="13"/>
      <c r="H318" s="13"/>
      <c r="I318" s="13"/>
      <c r="J318" s="23"/>
      <c r="K318" s="23"/>
      <c r="L318" s="13"/>
      <c r="M318" s="23"/>
      <c r="N318" s="23"/>
      <c r="O318" s="23"/>
      <c r="P318" s="23"/>
      <c r="Q318" s="23"/>
      <c r="R318" s="23"/>
      <c r="S318" s="30"/>
    </row>
    <row r="319" spans="1:19" s="33" customFormat="1" x14ac:dyDescent="0.2">
      <c r="A319" s="16"/>
      <c r="B319" s="16"/>
      <c r="C319" s="16"/>
      <c r="D319" s="42"/>
      <c r="E319" s="30"/>
      <c r="F319" s="30"/>
      <c r="G319" s="13"/>
      <c r="H319" s="13"/>
      <c r="I319" s="12"/>
      <c r="J319" s="23"/>
      <c r="K319" s="23"/>
      <c r="L319" s="13"/>
      <c r="M319" s="23"/>
      <c r="N319" s="23"/>
      <c r="O319" s="23"/>
      <c r="P319" s="23"/>
      <c r="Q319" s="23"/>
      <c r="R319" s="23"/>
      <c r="S319" s="30"/>
    </row>
    <row r="320" spans="1:19" s="33" customFormat="1" x14ac:dyDescent="0.2">
      <c r="D320" s="42"/>
      <c r="E320" s="30"/>
      <c r="F320" s="30"/>
      <c r="G320" s="13"/>
      <c r="H320" s="13"/>
      <c r="I320" s="23"/>
      <c r="J320" s="23"/>
      <c r="K320" s="23"/>
      <c r="L320" s="13"/>
      <c r="M320" s="23"/>
      <c r="N320" s="23"/>
      <c r="O320" s="23"/>
      <c r="P320" s="23"/>
      <c r="Q320" s="23"/>
      <c r="R320" s="23"/>
      <c r="S320" s="30"/>
    </row>
    <row r="321" spans="1:26" s="33" customFormat="1" x14ac:dyDescent="0.2">
      <c r="D321" s="42"/>
      <c r="E321" s="30"/>
      <c r="F321" s="30"/>
      <c r="G321" s="13"/>
      <c r="H321" s="13"/>
      <c r="I321" s="23"/>
      <c r="J321" s="23"/>
      <c r="K321" s="23"/>
      <c r="L321" s="13"/>
      <c r="M321" s="23"/>
      <c r="N321" s="23"/>
      <c r="O321" s="23"/>
      <c r="P321" s="23"/>
      <c r="Q321" s="23"/>
      <c r="R321" s="23"/>
      <c r="S321" s="30"/>
    </row>
    <row r="322" spans="1:26" s="33" customFormat="1" x14ac:dyDescent="0.2">
      <c r="A322" s="41"/>
      <c r="B322" s="41"/>
      <c r="C322" s="41"/>
      <c r="D322" s="42"/>
      <c r="E322" s="30"/>
      <c r="F322" s="30"/>
      <c r="G322" s="13"/>
      <c r="H322" s="13"/>
      <c r="I322" s="23"/>
      <c r="J322" s="23"/>
      <c r="K322" s="23"/>
      <c r="L322" s="13"/>
      <c r="M322" s="23"/>
      <c r="N322" s="23"/>
      <c r="O322" s="23"/>
      <c r="P322" s="23"/>
      <c r="Q322" s="23"/>
      <c r="R322" s="23"/>
      <c r="S322" s="30"/>
    </row>
    <row r="323" spans="1:26" s="13" customFormat="1" x14ac:dyDescent="0.2">
      <c r="A323" s="33"/>
      <c r="B323" s="33"/>
      <c r="C323" s="33"/>
      <c r="D323" s="42"/>
      <c r="E323" s="30"/>
      <c r="F323" s="30"/>
      <c r="I323" s="23"/>
      <c r="J323" s="23"/>
      <c r="K323" s="23"/>
      <c r="M323" s="23"/>
      <c r="N323" s="23"/>
      <c r="O323" s="23"/>
      <c r="P323" s="23"/>
      <c r="Q323" s="23"/>
      <c r="R323" s="23"/>
      <c r="S323" s="30"/>
      <c r="T323" s="33"/>
      <c r="U323" s="33"/>
      <c r="V323" s="33"/>
      <c r="W323" s="33"/>
      <c r="X323" s="33"/>
      <c r="Y323" s="33"/>
      <c r="Z323" s="33"/>
    </row>
    <row r="324" spans="1:26" s="13" customFormat="1" x14ac:dyDescent="0.2">
      <c r="A324" s="33"/>
      <c r="B324" s="33"/>
      <c r="C324" s="33"/>
      <c r="D324" s="42"/>
      <c r="E324" s="30"/>
      <c r="F324" s="30"/>
      <c r="I324" s="23"/>
      <c r="J324" s="23"/>
      <c r="K324" s="23"/>
      <c r="M324" s="23"/>
      <c r="N324" s="23"/>
      <c r="O324" s="23"/>
      <c r="P324" s="23"/>
      <c r="Q324" s="23"/>
      <c r="R324" s="23"/>
      <c r="S324" s="30"/>
      <c r="T324" s="33"/>
      <c r="U324" s="33"/>
      <c r="V324" s="33"/>
      <c r="W324" s="33"/>
      <c r="X324" s="33"/>
      <c r="Y324" s="33"/>
      <c r="Z324" s="33"/>
    </row>
    <row r="325" spans="1:26" s="13" customFormat="1" ht="15" x14ac:dyDescent="0.2">
      <c r="A325" s="33"/>
      <c r="B325" s="33"/>
      <c r="C325" s="33"/>
      <c r="D325" s="42"/>
      <c r="E325" s="30"/>
      <c r="F325" s="30"/>
      <c r="I325" s="23"/>
      <c r="J325" s="23"/>
      <c r="K325" s="23"/>
      <c r="M325" s="23"/>
      <c r="N325" s="23"/>
      <c r="O325" s="37"/>
      <c r="P325" s="37"/>
      <c r="Q325" s="37"/>
      <c r="R325" s="23"/>
      <c r="S325" s="30"/>
      <c r="T325" s="33"/>
      <c r="U325" s="33"/>
      <c r="V325" s="33"/>
      <c r="W325" s="33"/>
      <c r="X325" s="33"/>
      <c r="Y325" s="33"/>
      <c r="Z325" s="33"/>
    </row>
    <row r="326" spans="1:26" s="13" customFormat="1" x14ac:dyDescent="0.2">
      <c r="A326" s="16"/>
      <c r="B326" s="16"/>
      <c r="C326" s="16"/>
      <c r="D326" s="42"/>
      <c r="E326" s="30"/>
      <c r="F326" s="30"/>
      <c r="I326" s="23"/>
      <c r="J326" s="23"/>
      <c r="K326" s="23"/>
      <c r="M326" s="23"/>
      <c r="N326" s="23"/>
      <c r="O326" s="23"/>
      <c r="P326" s="23"/>
      <c r="Q326" s="23"/>
      <c r="R326" s="23"/>
      <c r="S326" s="30"/>
      <c r="T326" s="33"/>
      <c r="U326" s="33"/>
      <c r="V326" s="33"/>
      <c r="W326" s="33"/>
      <c r="X326" s="33"/>
      <c r="Y326" s="33"/>
      <c r="Z326" s="33"/>
    </row>
    <row r="327" spans="1:26" s="13" customFormat="1" x14ac:dyDescent="0.2">
      <c r="A327" s="33"/>
      <c r="B327" s="33"/>
      <c r="C327" s="33"/>
      <c r="D327" s="42"/>
      <c r="E327" s="30"/>
      <c r="F327" s="30"/>
      <c r="I327" s="23"/>
      <c r="M327" s="23"/>
      <c r="N327" s="23"/>
      <c r="O327" s="23"/>
      <c r="P327" s="23"/>
      <c r="Q327" s="23"/>
      <c r="R327" s="23"/>
      <c r="S327" s="30"/>
      <c r="T327" s="33"/>
      <c r="U327" s="33"/>
      <c r="V327" s="33"/>
      <c r="W327" s="33"/>
      <c r="X327" s="33"/>
      <c r="Y327" s="33"/>
      <c r="Z327" s="33"/>
    </row>
    <row r="328" spans="1:26" s="13" customFormat="1" x14ac:dyDescent="0.2">
      <c r="A328" s="33"/>
      <c r="B328" s="33"/>
      <c r="C328" s="33"/>
      <c r="D328" s="42"/>
      <c r="E328" s="30"/>
      <c r="F328" s="30"/>
      <c r="I328" s="23"/>
      <c r="M328" s="23"/>
      <c r="N328" s="23"/>
      <c r="O328" s="23"/>
      <c r="P328" s="23"/>
      <c r="Q328" s="23"/>
      <c r="R328" s="23"/>
      <c r="S328" s="30"/>
      <c r="T328" s="33"/>
      <c r="U328" s="33"/>
      <c r="V328" s="33"/>
      <c r="W328" s="33"/>
      <c r="X328" s="33"/>
      <c r="Y328" s="33"/>
      <c r="Z328" s="33"/>
    </row>
    <row r="329" spans="1:26" s="13" customFormat="1" ht="15" x14ac:dyDescent="0.2">
      <c r="A329" s="33"/>
      <c r="B329" s="33"/>
      <c r="C329" s="33"/>
      <c r="D329" s="42"/>
      <c r="E329" s="30"/>
      <c r="F329" s="30"/>
      <c r="I329" s="23"/>
      <c r="M329" s="23"/>
      <c r="N329" s="23"/>
      <c r="O329" s="37"/>
      <c r="P329" s="37"/>
      <c r="Q329" s="37"/>
      <c r="R329" s="23"/>
      <c r="S329" s="30"/>
      <c r="T329" s="33"/>
      <c r="U329" s="33"/>
      <c r="V329" s="33"/>
      <c r="W329" s="33"/>
      <c r="X329" s="33"/>
      <c r="Y329" s="33"/>
      <c r="Z329" s="33"/>
    </row>
    <row r="330" spans="1:26" s="13" customFormat="1" x14ac:dyDescent="0.2">
      <c r="A330" s="33"/>
      <c r="B330" s="33"/>
      <c r="C330" s="33"/>
      <c r="D330" s="42"/>
      <c r="E330" s="30"/>
      <c r="F330" s="30"/>
      <c r="I330" s="23"/>
      <c r="M330" s="23"/>
      <c r="N330" s="23"/>
      <c r="O330" s="23"/>
      <c r="P330" s="23"/>
      <c r="Q330" s="23"/>
      <c r="R330" s="23"/>
      <c r="S330" s="30"/>
      <c r="T330" s="33"/>
      <c r="U330" s="33"/>
      <c r="V330" s="33"/>
      <c r="W330" s="33"/>
      <c r="X330" s="33"/>
      <c r="Y330" s="33"/>
      <c r="Z330" s="33"/>
    </row>
    <row r="331" spans="1:26" s="13" customFormat="1" x14ac:dyDescent="0.2">
      <c r="A331" s="33"/>
      <c r="B331" s="33"/>
      <c r="C331" s="33"/>
      <c r="D331" s="42"/>
      <c r="E331" s="30"/>
      <c r="F331" s="30"/>
      <c r="I331" s="23"/>
      <c r="S331" s="30"/>
      <c r="T331" s="33"/>
      <c r="U331" s="33"/>
      <c r="V331" s="33"/>
      <c r="W331" s="33"/>
      <c r="X331" s="33"/>
      <c r="Y331" s="33"/>
      <c r="Z331" s="33"/>
    </row>
    <row r="332" spans="1:26" s="13" customFormat="1" x14ac:dyDescent="0.2">
      <c r="A332" s="33"/>
      <c r="B332" s="33"/>
      <c r="C332" s="33"/>
      <c r="D332" s="42"/>
      <c r="E332" s="30"/>
      <c r="F332" s="30"/>
      <c r="I332" s="23"/>
      <c r="S332" s="30"/>
      <c r="T332" s="33"/>
      <c r="U332" s="33"/>
      <c r="V332" s="33"/>
      <c r="W332" s="33"/>
      <c r="X332" s="33"/>
      <c r="Y332" s="33"/>
      <c r="Z332" s="33"/>
    </row>
    <row r="333" spans="1:26" s="13" customFormat="1" x14ac:dyDescent="0.2">
      <c r="A333" s="33"/>
      <c r="B333" s="33"/>
      <c r="C333" s="33"/>
      <c r="D333" s="42"/>
      <c r="E333" s="30"/>
      <c r="F333" s="30"/>
      <c r="I333" s="23"/>
      <c r="S333" s="30"/>
      <c r="T333" s="33"/>
      <c r="U333" s="33"/>
      <c r="V333" s="33"/>
      <c r="W333" s="33"/>
      <c r="X333" s="33"/>
      <c r="Y333" s="33"/>
      <c r="Z333" s="33"/>
    </row>
    <row r="334" spans="1:26" s="13" customFormat="1" x14ac:dyDescent="0.2">
      <c r="A334" s="33"/>
      <c r="B334" s="33"/>
      <c r="C334" s="33"/>
      <c r="D334" s="42"/>
      <c r="E334" s="30"/>
      <c r="F334" s="30"/>
      <c r="I334" s="23"/>
      <c r="S334" s="30"/>
      <c r="T334" s="33"/>
      <c r="U334" s="33"/>
      <c r="V334" s="33"/>
      <c r="W334" s="33"/>
      <c r="X334" s="33"/>
      <c r="Y334" s="33"/>
      <c r="Z334" s="33"/>
    </row>
    <row r="335" spans="1:26" s="13" customFormat="1" x14ac:dyDescent="0.2">
      <c r="A335" s="33"/>
      <c r="B335" s="33"/>
      <c r="C335" s="33"/>
      <c r="D335" s="42"/>
      <c r="E335" s="30"/>
      <c r="F335" s="30"/>
      <c r="I335" s="23"/>
      <c r="S335" s="30"/>
      <c r="T335" s="33"/>
      <c r="U335" s="33"/>
      <c r="V335" s="33"/>
      <c r="W335" s="33"/>
      <c r="X335" s="33"/>
      <c r="Y335" s="33"/>
      <c r="Z335" s="33"/>
    </row>
    <row r="336" spans="1:26" s="13" customFormat="1" x14ac:dyDescent="0.2">
      <c r="A336" s="33"/>
      <c r="B336" s="33"/>
      <c r="C336" s="33"/>
      <c r="D336" s="42"/>
      <c r="E336" s="30"/>
      <c r="F336" s="30"/>
      <c r="I336" s="23"/>
      <c r="S336" s="30"/>
      <c r="T336" s="33"/>
      <c r="U336" s="33"/>
      <c r="V336" s="33"/>
      <c r="W336" s="33"/>
      <c r="X336" s="33"/>
      <c r="Y336" s="33"/>
      <c r="Z336" s="33"/>
    </row>
    <row r="337" spans="1:26" s="13" customFormat="1" x14ac:dyDescent="0.2">
      <c r="A337" s="33"/>
      <c r="B337" s="33"/>
      <c r="C337" s="33"/>
      <c r="D337" s="42"/>
      <c r="E337" s="30"/>
      <c r="F337" s="30"/>
      <c r="I337" s="23"/>
      <c r="S337" s="30"/>
      <c r="T337" s="33"/>
      <c r="U337" s="33"/>
      <c r="V337" s="33"/>
      <c r="W337" s="33"/>
      <c r="X337" s="33"/>
      <c r="Y337" s="33"/>
      <c r="Z337" s="33"/>
    </row>
    <row r="338" spans="1:26" s="13" customFormat="1" x14ac:dyDescent="0.2">
      <c r="A338" s="33"/>
      <c r="B338" s="33"/>
      <c r="C338" s="33"/>
      <c r="D338" s="42"/>
      <c r="E338" s="30"/>
      <c r="F338" s="30"/>
      <c r="I338" s="23"/>
      <c r="S338" s="30"/>
      <c r="T338" s="33"/>
      <c r="U338" s="33"/>
      <c r="V338" s="33"/>
      <c r="W338" s="33"/>
      <c r="X338" s="33"/>
      <c r="Y338" s="33"/>
      <c r="Z338" s="33"/>
    </row>
    <row r="339" spans="1:26" s="36" customFormat="1" x14ac:dyDescent="0.2">
      <c r="A339" s="33"/>
      <c r="B339" s="33"/>
      <c r="C339" s="33"/>
      <c r="D339" s="42"/>
      <c r="E339" s="30"/>
      <c r="F339" s="30"/>
      <c r="G339" s="13"/>
      <c r="H339" s="13"/>
      <c r="I339" s="23"/>
      <c r="J339" s="13"/>
      <c r="K339" s="13"/>
      <c r="L339" s="13"/>
      <c r="M339" s="13"/>
      <c r="N339" s="13"/>
      <c r="O339" s="13"/>
      <c r="P339" s="13"/>
      <c r="Q339" s="13"/>
      <c r="R339" s="13"/>
      <c r="S339" s="30"/>
      <c r="T339" s="33"/>
      <c r="U339" s="33"/>
      <c r="V339" s="33"/>
      <c r="W339" s="33"/>
      <c r="X339" s="33"/>
      <c r="Y339" s="33"/>
      <c r="Z339" s="33"/>
    </row>
    <row r="340" spans="1:26" s="36" customFormat="1" x14ac:dyDescent="0.2">
      <c r="A340" s="33"/>
      <c r="B340" s="33"/>
      <c r="C340" s="33"/>
      <c r="D340" s="42"/>
      <c r="E340" s="30"/>
      <c r="F340" s="30"/>
      <c r="G340" s="13"/>
      <c r="H340" s="13"/>
      <c r="I340" s="23"/>
      <c r="J340" s="13"/>
      <c r="K340" s="13"/>
      <c r="L340" s="13"/>
      <c r="M340" s="13"/>
      <c r="N340" s="13"/>
      <c r="O340" s="13"/>
      <c r="P340" s="13"/>
      <c r="Q340" s="13"/>
      <c r="R340" s="13"/>
      <c r="S340" s="30"/>
      <c r="T340" s="33"/>
      <c r="U340" s="33"/>
      <c r="V340" s="33"/>
      <c r="W340" s="33"/>
      <c r="X340" s="33"/>
      <c r="Y340" s="33"/>
      <c r="Z340" s="33"/>
    </row>
    <row r="341" spans="1:26" s="36" customFormat="1" x14ac:dyDescent="0.2">
      <c r="A341" s="33"/>
      <c r="B341" s="33"/>
      <c r="C341" s="33"/>
      <c r="D341" s="42"/>
      <c r="E341" s="30"/>
      <c r="F341" s="30"/>
      <c r="G341" s="13"/>
      <c r="H341" s="13"/>
      <c r="I341" s="23"/>
      <c r="J341" s="13"/>
      <c r="K341" s="13"/>
      <c r="L341" s="13"/>
      <c r="M341" s="13"/>
      <c r="N341" s="13"/>
      <c r="O341" s="13"/>
      <c r="P341" s="13"/>
      <c r="Q341" s="13"/>
      <c r="R341" s="13"/>
      <c r="S341" s="30"/>
      <c r="T341" s="33"/>
      <c r="U341" s="33"/>
      <c r="V341" s="33"/>
      <c r="W341" s="33"/>
      <c r="X341" s="33"/>
      <c r="Y341" s="33"/>
      <c r="Z341" s="33"/>
    </row>
    <row r="342" spans="1:26" s="36" customFormat="1" x14ac:dyDescent="0.2">
      <c r="A342" s="33"/>
      <c r="B342" s="33"/>
      <c r="C342" s="33"/>
      <c r="D342" s="42"/>
      <c r="E342" s="30"/>
      <c r="F342" s="30"/>
      <c r="G342" s="13"/>
      <c r="H342" s="13"/>
      <c r="I342" s="23"/>
      <c r="J342" s="13"/>
      <c r="K342" s="13"/>
      <c r="L342" s="13"/>
      <c r="M342" s="13"/>
      <c r="N342" s="13"/>
      <c r="O342" s="13"/>
      <c r="P342" s="13"/>
      <c r="Q342" s="13"/>
      <c r="R342" s="13"/>
      <c r="S342" s="30"/>
      <c r="T342" s="33"/>
      <c r="U342" s="33"/>
      <c r="V342" s="33"/>
      <c r="W342" s="33"/>
      <c r="X342" s="33"/>
      <c r="Y342" s="33"/>
      <c r="Z342" s="33"/>
    </row>
    <row r="343" spans="1:26" s="36" customFormat="1" x14ac:dyDescent="0.2">
      <c r="A343" s="33"/>
      <c r="B343" s="33"/>
      <c r="C343" s="33"/>
      <c r="D343" s="42"/>
      <c r="E343" s="30"/>
      <c r="F343" s="30"/>
      <c r="G343" s="13"/>
      <c r="H343" s="13"/>
      <c r="I343" s="23"/>
      <c r="J343" s="13"/>
      <c r="K343" s="13"/>
      <c r="L343" s="13"/>
      <c r="M343" s="13"/>
      <c r="N343" s="13"/>
      <c r="O343" s="13"/>
      <c r="P343" s="13"/>
      <c r="Q343" s="13"/>
      <c r="R343" s="13"/>
      <c r="S343" s="30"/>
      <c r="T343" s="33"/>
      <c r="U343" s="33"/>
      <c r="V343" s="33"/>
      <c r="W343" s="33"/>
      <c r="X343" s="33"/>
      <c r="Y343" s="33"/>
      <c r="Z343" s="33"/>
    </row>
    <row r="344" spans="1:26" s="36" customFormat="1" x14ac:dyDescent="0.2">
      <c r="A344" s="33"/>
      <c r="B344" s="33"/>
      <c r="C344" s="33"/>
      <c r="D344" s="42"/>
      <c r="E344" s="30"/>
      <c r="F344" s="30"/>
      <c r="G344" s="13"/>
      <c r="H344" s="13"/>
      <c r="I344" s="23"/>
      <c r="J344" s="13"/>
      <c r="K344" s="13"/>
      <c r="L344" s="13"/>
      <c r="M344" s="13"/>
      <c r="N344" s="13"/>
      <c r="O344" s="13"/>
      <c r="P344" s="13"/>
      <c r="Q344" s="13"/>
      <c r="R344" s="13"/>
      <c r="S344" s="30"/>
      <c r="T344" s="33"/>
      <c r="U344" s="33"/>
      <c r="V344" s="33"/>
      <c r="W344" s="33"/>
      <c r="X344" s="33"/>
      <c r="Y344" s="33"/>
      <c r="Z344" s="33"/>
    </row>
    <row r="345" spans="1:26" s="36" customFormat="1" x14ac:dyDescent="0.2">
      <c r="A345" s="33"/>
      <c r="B345" s="33"/>
      <c r="C345" s="33"/>
      <c r="D345" s="42"/>
      <c r="E345" s="30"/>
      <c r="F345" s="30"/>
      <c r="G345" s="13"/>
      <c r="H345" s="13"/>
      <c r="I345" s="23"/>
      <c r="J345" s="13"/>
      <c r="K345" s="13"/>
      <c r="L345" s="13"/>
      <c r="M345" s="13"/>
      <c r="N345" s="13"/>
      <c r="O345" s="13"/>
      <c r="P345" s="13"/>
      <c r="Q345" s="13"/>
      <c r="R345" s="13"/>
      <c r="S345" s="30"/>
      <c r="T345" s="33"/>
      <c r="U345" s="33"/>
      <c r="V345" s="33"/>
      <c r="W345" s="33"/>
      <c r="X345" s="33"/>
      <c r="Y345" s="33"/>
      <c r="Z345" s="33"/>
    </row>
    <row r="346" spans="1:26" s="36" customFormat="1" x14ac:dyDescent="0.2">
      <c r="A346" s="33"/>
      <c r="B346" s="33"/>
      <c r="C346" s="33"/>
      <c r="D346" s="42"/>
      <c r="E346" s="30"/>
      <c r="F346" s="30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30"/>
      <c r="T346" s="33"/>
      <c r="U346" s="33"/>
      <c r="V346" s="33"/>
      <c r="W346" s="33"/>
      <c r="X346" s="33"/>
      <c r="Y346" s="33"/>
      <c r="Z346" s="33"/>
    </row>
    <row r="347" spans="1:26" s="36" customFormat="1" x14ac:dyDescent="0.2">
      <c r="A347" s="33"/>
      <c r="B347" s="33"/>
      <c r="C347" s="33"/>
      <c r="D347" s="42"/>
      <c r="E347" s="30"/>
      <c r="F347" s="30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30"/>
      <c r="T347" s="33"/>
      <c r="U347" s="33"/>
      <c r="V347" s="33"/>
      <c r="W347" s="33"/>
      <c r="X347" s="33"/>
      <c r="Y347" s="33"/>
      <c r="Z347" s="33"/>
    </row>
    <row r="348" spans="1:26" s="36" customFormat="1" x14ac:dyDescent="0.2">
      <c r="A348" s="33"/>
      <c r="B348" s="33"/>
      <c r="C348" s="33"/>
      <c r="D348" s="42"/>
      <c r="E348" s="30"/>
      <c r="F348" s="30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30"/>
      <c r="T348" s="33"/>
      <c r="U348" s="33"/>
      <c r="V348" s="33"/>
      <c r="W348" s="33"/>
      <c r="X348" s="33"/>
      <c r="Y348" s="33"/>
      <c r="Z348" s="33"/>
    </row>
    <row r="349" spans="1:26" s="36" customFormat="1" x14ac:dyDescent="0.2">
      <c r="A349" s="33"/>
      <c r="B349" s="33"/>
      <c r="C349" s="33"/>
      <c r="D349" s="42"/>
      <c r="E349" s="30"/>
      <c r="F349" s="30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30"/>
      <c r="T349" s="33"/>
      <c r="U349" s="33"/>
      <c r="V349" s="33"/>
      <c r="W349" s="33"/>
      <c r="X349" s="33"/>
      <c r="Y349" s="33"/>
      <c r="Z349" s="33"/>
    </row>
    <row r="350" spans="1:26" s="36" customFormat="1" x14ac:dyDescent="0.2">
      <c r="A350" s="33"/>
      <c r="B350" s="33"/>
      <c r="C350" s="33"/>
      <c r="D350" s="42"/>
      <c r="E350" s="30"/>
      <c r="F350" s="30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30"/>
      <c r="T350" s="33"/>
      <c r="U350" s="33"/>
      <c r="V350" s="33"/>
      <c r="W350" s="33"/>
      <c r="X350" s="33"/>
      <c r="Y350" s="33"/>
      <c r="Z350" s="33"/>
    </row>
    <row r="351" spans="1:26" s="36" customFormat="1" x14ac:dyDescent="0.2">
      <c r="A351" s="33"/>
      <c r="B351" s="33"/>
      <c r="C351" s="33"/>
      <c r="D351" s="42"/>
      <c r="E351" s="30"/>
      <c r="F351" s="30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30"/>
      <c r="T351" s="33"/>
      <c r="U351" s="33"/>
      <c r="V351" s="33"/>
      <c r="W351" s="33"/>
      <c r="X351" s="33"/>
      <c r="Y351" s="33"/>
      <c r="Z351" s="33"/>
    </row>
    <row r="352" spans="1:26" s="36" customFormat="1" x14ac:dyDescent="0.2">
      <c r="A352" s="13"/>
      <c r="B352" s="13"/>
      <c r="C352" s="13"/>
      <c r="D352" s="42"/>
      <c r="E352" s="30"/>
      <c r="F352" s="30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30"/>
      <c r="T352" s="33"/>
      <c r="U352" s="33"/>
      <c r="V352" s="33"/>
      <c r="W352" s="33"/>
      <c r="X352" s="33"/>
      <c r="Y352" s="33"/>
      <c r="Z352" s="33"/>
    </row>
    <row r="353" spans="1:26" s="36" customFormat="1" x14ac:dyDescent="0.2">
      <c r="A353" s="13"/>
      <c r="B353" s="13"/>
      <c r="C353" s="13"/>
      <c r="D353" s="42"/>
      <c r="E353" s="30"/>
      <c r="F353" s="30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30"/>
      <c r="T353" s="33"/>
      <c r="U353" s="33"/>
      <c r="V353" s="33"/>
      <c r="W353" s="33"/>
      <c r="X353" s="33"/>
      <c r="Y353" s="33"/>
      <c r="Z353" s="33"/>
    </row>
    <row r="354" spans="1:26" s="36" customFormat="1" x14ac:dyDescent="0.2">
      <c r="A354" s="13"/>
      <c r="B354" s="13"/>
      <c r="C354" s="13"/>
      <c r="D354" s="42"/>
      <c r="E354" s="30"/>
      <c r="F354" s="30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30"/>
      <c r="T354" s="33"/>
      <c r="U354" s="33"/>
      <c r="V354" s="33"/>
      <c r="W354" s="33"/>
      <c r="X354" s="33"/>
      <c r="Y354" s="33"/>
      <c r="Z354" s="33"/>
    </row>
    <row r="355" spans="1:26" s="36" customFormat="1" x14ac:dyDescent="0.2">
      <c r="A355" s="13"/>
      <c r="B355" s="13"/>
      <c r="C355" s="13"/>
      <c r="D355" s="42"/>
      <c r="E355" s="30"/>
      <c r="F355" s="30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30"/>
      <c r="T355" s="33"/>
      <c r="U355" s="33"/>
      <c r="V355" s="33"/>
      <c r="W355" s="33"/>
      <c r="X355" s="33"/>
      <c r="Y355" s="33"/>
      <c r="Z355" s="33"/>
    </row>
    <row r="356" spans="1:26" s="36" customFormat="1" x14ac:dyDescent="0.2">
      <c r="A356" s="13"/>
      <c r="B356" s="13"/>
      <c r="C356" s="13"/>
      <c r="D356" s="42"/>
      <c r="E356" s="30"/>
      <c r="F356" s="30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30"/>
      <c r="T356" s="33"/>
      <c r="U356" s="33"/>
      <c r="V356" s="33"/>
      <c r="W356" s="33"/>
      <c r="X356" s="33"/>
      <c r="Y356" s="33"/>
      <c r="Z356" s="33"/>
    </row>
    <row r="357" spans="1:26" s="36" customFormat="1" x14ac:dyDescent="0.2">
      <c r="A357" s="13"/>
      <c r="B357" s="13"/>
      <c r="C357" s="13"/>
      <c r="D357" s="42"/>
      <c r="E357" s="30"/>
      <c r="F357" s="30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30"/>
      <c r="T357" s="33"/>
      <c r="U357" s="33"/>
      <c r="V357" s="33"/>
      <c r="W357" s="33"/>
      <c r="X357" s="33"/>
      <c r="Y357" s="33"/>
      <c r="Z357" s="33"/>
    </row>
    <row r="358" spans="1:26" s="36" customFormat="1" x14ac:dyDescent="0.2">
      <c r="A358" s="13"/>
      <c r="B358" s="13"/>
      <c r="C358" s="13"/>
      <c r="D358" s="42"/>
      <c r="E358" s="30"/>
      <c r="F358" s="30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30"/>
      <c r="T358" s="33"/>
      <c r="U358" s="33"/>
      <c r="V358" s="33"/>
      <c r="W358" s="33"/>
      <c r="X358" s="33"/>
      <c r="Y358" s="33"/>
      <c r="Z358" s="33"/>
    </row>
    <row r="359" spans="1:26" s="36" customFormat="1" x14ac:dyDescent="0.2">
      <c r="A359" s="13"/>
      <c r="B359" s="13"/>
      <c r="C359" s="13"/>
      <c r="D359" s="42"/>
      <c r="E359" s="30"/>
      <c r="F359" s="30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30"/>
      <c r="T359" s="33"/>
      <c r="U359" s="33"/>
      <c r="V359" s="33"/>
      <c r="W359" s="33"/>
      <c r="X359" s="33"/>
      <c r="Y359" s="33"/>
      <c r="Z359" s="33"/>
    </row>
    <row r="360" spans="1:26" s="36" customFormat="1" x14ac:dyDescent="0.2">
      <c r="A360" s="13"/>
      <c r="B360" s="13"/>
      <c r="C360" s="13"/>
      <c r="D360" s="42"/>
      <c r="E360" s="30"/>
      <c r="F360" s="30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30"/>
      <c r="T360" s="33"/>
      <c r="U360" s="33"/>
      <c r="V360" s="33"/>
      <c r="W360" s="33"/>
      <c r="X360" s="33"/>
      <c r="Y360" s="33"/>
      <c r="Z360" s="33"/>
    </row>
    <row r="361" spans="1:26" s="36" customFormat="1" x14ac:dyDescent="0.2">
      <c r="A361" s="13"/>
      <c r="B361" s="13"/>
      <c r="C361" s="13"/>
      <c r="D361" s="42"/>
      <c r="E361" s="30"/>
      <c r="F361" s="30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30"/>
      <c r="T361" s="33"/>
      <c r="U361" s="33"/>
      <c r="V361" s="33"/>
      <c r="W361" s="33"/>
      <c r="X361" s="33"/>
      <c r="Y361" s="33"/>
      <c r="Z361" s="33"/>
    </row>
    <row r="362" spans="1:26" s="36" customFormat="1" x14ac:dyDescent="0.2">
      <c r="A362" s="13"/>
      <c r="B362" s="13"/>
      <c r="C362" s="13"/>
      <c r="D362" s="42"/>
      <c r="E362" s="30"/>
      <c r="F362" s="30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30"/>
      <c r="T362" s="33"/>
      <c r="U362" s="33"/>
      <c r="V362" s="33"/>
      <c r="W362" s="33"/>
      <c r="X362" s="33"/>
      <c r="Y362" s="33"/>
      <c r="Z362" s="33"/>
    </row>
    <row r="363" spans="1:26" s="36" customFormat="1" x14ac:dyDescent="0.2">
      <c r="A363" s="13"/>
      <c r="B363" s="13"/>
      <c r="C363" s="13"/>
      <c r="D363" s="42"/>
      <c r="E363" s="30"/>
      <c r="F363" s="30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30"/>
      <c r="T363" s="33"/>
      <c r="U363" s="33"/>
      <c r="V363" s="33"/>
      <c r="W363" s="33"/>
      <c r="X363" s="33"/>
      <c r="Y363" s="33"/>
      <c r="Z363" s="33"/>
    </row>
    <row r="364" spans="1:26" s="36" customFormat="1" x14ac:dyDescent="0.2">
      <c r="A364" s="13"/>
      <c r="B364" s="13"/>
      <c r="C364" s="13"/>
      <c r="D364" s="42"/>
      <c r="E364" s="30"/>
      <c r="F364" s="30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30"/>
      <c r="T364" s="33"/>
      <c r="U364" s="33"/>
      <c r="V364" s="33"/>
      <c r="W364" s="33"/>
      <c r="X364" s="33"/>
      <c r="Y364" s="33"/>
      <c r="Z364" s="33"/>
    </row>
    <row r="365" spans="1:26" s="36" customFormat="1" x14ac:dyDescent="0.2">
      <c r="A365" s="13"/>
      <c r="B365" s="13"/>
      <c r="C365" s="13"/>
      <c r="D365" s="42"/>
      <c r="E365" s="30"/>
      <c r="F365" s="30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30"/>
      <c r="T365" s="33"/>
      <c r="U365" s="33"/>
      <c r="V365" s="33"/>
      <c r="W365" s="33"/>
      <c r="X365" s="33"/>
      <c r="Y365" s="33"/>
      <c r="Z365" s="33"/>
    </row>
    <row r="366" spans="1:26" s="36" customFormat="1" x14ac:dyDescent="0.2">
      <c r="A366" s="13"/>
      <c r="B366" s="13"/>
      <c r="C366" s="13"/>
      <c r="D366" s="42"/>
      <c r="E366" s="30"/>
      <c r="F366" s="30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30"/>
      <c r="T366" s="33"/>
      <c r="U366" s="33"/>
      <c r="V366" s="33"/>
      <c r="W366" s="33"/>
      <c r="X366" s="33"/>
      <c r="Y366" s="33"/>
      <c r="Z366" s="33"/>
    </row>
    <row r="367" spans="1:26" s="36" customFormat="1" x14ac:dyDescent="0.2">
      <c r="A367" s="13"/>
      <c r="B367" s="13"/>
      <c r="C367" s="13"/>
      <c r="D367" s="42"/>
      <c r="E367" s="30"/>
      <c r="F367" s="30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30"/>
      <c r="T367" s="33"/>
      <c r="U367" s="33"/>
      <c r="V367" s="33"/>
      <c r="W367" s="33"/>
      <c r="X367" s="33"/>
      <c r="Y367" s="33"/>
      <c r="Z367" s="33"/>
    </row>
    <row r="368" spans="1:26" s="36" customFormat="1" x14ac:dyDescent="0.2">
      <c r="D368" s="42"/>
      <c r="E368" s="30"/>
      <c r="F368" s="30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30"/>
      <c r="T368" s="33"/>
      <c r="U368" s="33"/>
      <c r="V368" s="33"/>
      <c r="W368" s="33"/>
      <c r="X368" s="33"/>
      <c r="Y368" s="33"/>
      <c r="Z368" s="33"/>
    </row>
    <row r="369" spans="1:26" s="36" customFormat="1" x14ac:dyDescent="0.2">
      <c r="D369" s="42"/>
      <c r="E369" s="30"/>
      <c r="F369" s="30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30"/>
      <c r="T369" s="33"/>
      <c r="U369" s="33"/>
      <c r="V369" s="33"/>
      <c r="W369" s="33"/>
      <c r="X369" s="33"/>
      <c r="Y369" s="33"/>
      <c r="Z369" s="33"/>
    </row>
    <row r="370" spans="1:26" s="38" customFormat="1" x14ac:dyDescent="0.2">
      <c r="A370" s="36"/>
      <c r="B370" s="36"/>
      <c r="C370" s="36"/>
      <c r="D370" s="42"/>
      <c r="E370" s="30"/>
      <c r="F370" s="30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30"/>
      <c r="T370"/>
      <c r="U370" s="33"/>
      <c r="V370"/>
      <c r="W370"/>
      <c r="X370"/>
      <c r="Y370"/>
      <c r="Z370"/>
    </row>
    <row r="371" spans="1:26" s="38" customFormat="1" x14ac:dyDescent="0.2">
      <c r="A371" s="36"/>
      <c r="B371" s="36"/>
      <c r="C371" s="36"/>
      <c r="D371" s="42"/>
      <c r="E371" s="30"/>
      <c r="F371" s="30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30"/>
      <c r="T371"/>
      <c r="U371" s="33"/>
      <c r="V371"/>
      <c r="W371"/>
      <c r="X371"/>
      <c r="Y371"/>
      <c r="Z371"/>
    </row>
    <row r="372" spans="1:26" s="38" customFormat="1" x14ac:dyDescent="0.2">
      <c r="A372" s="36"/>
      <c r="B372" s="36"/>
      <c r="C372" s="36"/>
      <c r="D372" s="42"/>
      <c r="E372" s="30"/>
      <c r="F372" s="30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30"/>
      <c r="T372"/>
      <c r="U372" s="33"/>
      <c r="V372"/>
      <c r="W372"/>
      <c r="X372"/>
      <c r="Y372"/>
      <c r="Z372"/>
    </row>
    <row r="373" spans="1:26" s="38" customFormat="1" x14ac:dyDescent="0.2">
      <c r="A373" s="36"/>
      <c r="B373" s="36"/>
      <c r="C373" s="36"/>
      <c r="D373" s="42"/>
      <c r="E373" s="30"/>
      <c r="F373" s="30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30"/>
      <c r="T373"/>
      <c r="U373" s="33"/>
      <c r="V373"/>
      <c r="W373"/>
      <c r="X373"/>
      <c r="Y373"/>
      <c r="Z373"/>
    </row>
    <row r="374" spans="1:26" s="38" customFormat="1" x14ac:dyDescent="0.2">
      <c r="A374" s="36"/>
      <c r="B374" s="36"/>
      <c r="C374" s="36"/>
      <c r="D374" s="66"/>
      <c r="E374" s="39"/>
      <c r="F374" s="39"/>
      <c r="G374" s="14"/>
      <c r="H374" s="14"/>
      <c r="I374" s="13"/>
      <c r="J374" s="14"/>
      <c r="K374" s="14"/>
      <c r="L374" s="14"/>
      <c r="M374" s="14"/>
      <c r="N374" s="14"/>
      <c r="O374" s="14"/>
      <c r="P374" s="14"/>
      <c r="Q374" s="14"/>
      <c r="R374" s="14"/>
      <c r="S374" s="39"/>
      <c r="T374"/>
      <c r="U374" s="33"/>
      <c r="V374"/>
      <c r="W374"/>
      <c r="X374"/>
      <c r="Y374"/>
      <c r="Z374"/>
    </row>
    <row r="375" spans="1:26" s="38" customFormat="1" x14ac:dyDescent="0.2">
      <c r="A375" s="36"/>
      <c r="B375" s="36"/>
      <c r="C375" s="36"/>
      <c r="D375" s="66"/>
      <c r="E375" s="39"/>
      <c r="F375" s="39"/>
      <c r="G375" s="14"/>
      <c r="H375" s="14"/>
      <c r="I375" s="13"/>
      <c r="J375" s="14"/>
      <c r="K375" s="14"/>
      <c r="L375" s="14"/>
      <c r="M375" s="14"/>
      <c r="N375" s="14"/>
      <c r="O375" s="14"/>
      <c r="P375" s="14"/>
      <c r="Q375" s="14"/>
      <c r="R375" s="14"/>
      <c r="S375" s="39"/>
      <c r="T375"/>
      <c r="U375" s="33"/>
      <c r="V375"/>
      <c r="W375"/>
      <c r="X375"/>
      <c r="Y375"/>
      <c r="Z375"/>
    </row>
    <row r="376" spans="1:26" s="38" customFormat="1" x14ac:dyDescent="0.2">
      <c r="A376" s="36"/>
      <c r="B376" s="36"/>
      <c r="C376" s="36"/>
      <c r="D376" s="66"/>
      <c r="E376" s="39"/>
      <c r="F376" s="39"/>
      <c r="G376" s="14"/>
      <c r="H376" s="14"/>
      <c r="I376" s="13"/>
      <c r="J376" s="14"/>
      <c r="K376" s="14"/>
      <c r="L376" s="14"/>
      <c r="M376" s="14"/>
      <c r="N376" s="14"/>
      <c r="O376" s="14"/>
      <c r="P376" s="14"/>
      <c r="Q376" s="14"/>
      <c r="R376" s="14"/>
      <c r="S376" s="39"/>
      <c r="T376"/>
      <c r="U376" s="33"/>
      <c r="V376"/>
      <c r="W376"/>
      <c r="X376"/>
      <c r="Y376"/>
      <c r="Z376"/>
    </row>
    <row r="377" spans="1:26" s="38" customFormat="1" x14ac:dyDescent="0.2">
      <c r="A377" s="36"/>
      <c r="B377" s="36"/>
      <c r="C377" s="36"/>
      <c r="D377" s="66"/>
      <c r="E377" s="39"/>
      <c r="F377" s="39"/>
      <c r="G377" s="14"/>
      <c r="H377" s="14"/>
      <c r="I377" s="13"/>
      <c r="J377" s="14"/>
      <c r="K377" s="14"/>
      <c r="L377" s="14"/>
      <c r="M377" s="14"/>
      <c r="N377" s="14"/>
      <c r="O377" s="14"/>
      <c r="P377" s="14"/>
      <c r="Q377" s="14"/>
      <c r="R377" s="14"/>
      <c r="S377" s="39"/>
      <c r="T377"/>
      <c r="U377" s="33"/>
      <c r="V377"/>
      <c r="W377"/>
      <c r="X377"/>
      <c r="Y377"/>
      <c r="Z377"/>
    </row>
    <row r="378" spans="1:26" s="38" customFormat="1" x14ac:dyDescent="0.2">
      <c r="A378" s="36"/>
      <c r="B378" s="36"/>
      <c r="C378" s="36"/>
      <c r="D378" s="66"/>
      <c r="E378" s="39"/>
      <c r="F378" s="39"/>
      <c r="G378" s="14"/>
      <c r="H378" s="14"/>
      <c r="I378" s="13"/>
      <c r="J378" s="14"/>
      <c r="K378" s="14"/>
      <c r="L378" s="14"/>
      <c r="M378" s="14"/>
      <c r="N378" s="14"/>
      <c r="O378" s="14"/>
      <c r="P378" s="14"/>
      <c r="Q378" s="14"/>
      <c r="R378" s="14"/>
      <c r="S378" s="39"/>
      <c r="T378"/>
      <c r="U378" s="33"/>
      <c r="V378"/>
      <c r="W378"/>
      <c r="X378"/>
      <c r="Y378"/>
      <c r="Z378"/>
    </row>
    <row r="379" spans="1:26" s="38" customFormat="1" x14ac:dyDescent="0.2">
      <c r="A379" s="36"/>
      <c r="B379" s="36"/>
      <c r="C379" s="36"/>
      <c r="D379" s="66"/>
      <c r="E379" s="39"/>
      <c r="F379" s="39"/>
      <c r="G379" s="14"/>
      <c r="H379" s="14"/>
      <c r="I379" s="13"/>
      <c r="J379" s="14"/>
      <c r="K379" s="14"/>
      <c r="L379" s="14"/>
      <c r="M379" s="14"/>
      <c r="N379" s="14"/>
      <c r="O379" s="14"/>
      <c r="P379" s="14"/>
      <c r="Q379" s="14"/>
      <c r="R379" s="14"/>
      <c r="S379" s="39"/>
      <c r="T379"/>
      <c r="U379" s="33"/>
      <c r="V379"/>
      <c r="W379"/>
      <c r="X379"/>
      <c r="Y379"/>
      <c r="Z379"/>
    </row>
    <row r="380" spans="1:26" s="38" customFormat="1" x14ac:dyDescent="0.2">
      <c r="A380" s="36"/>
      <c r="B380" s="36"/>
      <c r="C380" s="36"/>
      <c r="D380" s="66"/>
      <c r="E380" s="39"/>
      <c r="F380" s="39"/>
      <c r="G380" s="14"/>
      <c r="H380" s="14"/>
      <c r="I380" s="13"/>
      <c r="J380" s="14"/>
      <c r="K380" s="14"/>
      <c r="L380" s="14"/>
      <c r="M380" s="14"/>
      <c r="N380" s="14"/>
      <c r="O380" s="14"/>
      <c r="P380" s="14"/>
      <c r="Q380" s="14"/>
      <c r="R380" s="14"/>
      <c r="S380" s="39"/>
      <c r="T380"/>
      <c r="U380" s="33"/>
      <c r="V380"/>
      <c r="W380"/>
      <c r="X380"/>
      <c r="Y380"/>
      <c r="Z380"/>
    </row>
    <row r="381" spans="1:26" s="38" customFormat="1" x14ac:dyDescent="0.2">
      <c r="A381" s="36"/>
      <c r="B381" s="36"/>
      <c r="C381" s="36"/>
      <c r="D381" s="66"/>
      <c r="E381" s="39"/>
      <c r="F381" s="39"/>
      <c r="G381" s="14"/>
      <c r="H381" s="14"/>
      <c r="I381" s="13"/>
      <c r="J381" s="14"/>
      <c r="K381" s="14"/>
      <c r="L381" s="14"/>
      <c r="M381" s="14"/>
      <c r="N381" s="14"/>
      <c r="O381" s="14"/>
      <c r="P381" s="14"/>
      <c r="Q381" s="14"/>
      <c r="R381" s="14"/>
      <c r="S381" s="39"/>
      <c r="T381"/>
      <c r="U381" s="33"/>
      <c r="V381"/>
      <c r="W381"/>
      <c r="X381"/>
      <c r="Y381"/>
      <c r="Z381"/>
    </row>
    <row r="382" spans="1:26" s="38" customFormat="1" x14ac:dyDescent="0.2">
      <c r="A382" s="36"/>
      <c r="B382" s="36"/>
      <c r="C382" s="36"/>
      <c r="D382" s="66"/>
      <c r="E382" s="39"/>
      <c r="F382" s="39"/>
      <c r="G382" s="14"/>
      <c r="H382" s="14"/>
      <c r="I382" s="13"/>
      <c r="J382" s="14"/>
      <c r="K382" s="14"/>
      <c r="L382" s="14"/>
      <c r="M382" s="14"/>
      <c r="N382" s="14"/>
      <c r="O382" s="14"/>
      <c r="P382" s="14"/>
      <c r="Q382" s="14"/>
      <c r="R382" s="14"/>
      <c r="S382" s="39"/>
      <c r="T382"/>
      <c r="U382" s="33"/>
      <c r="V382"/>
      <c r="W382"/>
      <c r="X382"/>
      <c r="Y382"/>
      <c r="Z382"/>
    </row>
    <row r="383" spans="1:26" s="38" customFormat="1" x14ac:dyDescent="0.2">
      <c r="A383" s="36"/>
      <c r="B383" s="36"/>
      <c r="C383" s="36"/>
      <c r="D383" s="66"/>
      <c r="E383" s="39"/>
      <c r="F383" s="39"/>
      <c r="G383" s="14"/>
      <c r="H383" s="14"/>
      <c r="I383" s="13"/>
      <c r="J383" s="14"/>
      <c r="K383" s="14"/>
      <c r="L383" s="14"/>
      <c r="M383" s="14"/>
      <c r="N383" s="14"/>
      <c r="O383" s="14"/>
      <c r="P383" s="14"/>
      <c r="Q383" s="14"/>
      <c r="R383" s="14"/>
      <c r="S383" s="39"/>
      <c r="T383"/>
      <c r="U383" s="33"/>
      <c r="V383"/>
      <c r="W383"/>
      <c r="X383"/>
      <c r="Y383"/>
      <c r="Z383"/>
    </row>
    <row r="384" spans="1:26" s="38" customFormat="1" x14ac:dyDescent="0.2">
      <c r="A384" s="36"/>
      <c r="B384" s="36"/>
      <c r="C384" s="36"/>
      <c r="D384" s="66"/>
      <c r="E384" s="39"/>
      <c r="F384" s="39"/>
      <c r="G384" s="14"/>
      <c r="H384" s="14"/>
      <c r="I384" s="13"/>
      <c r="J384" s="14"/>
      <c r="K384" s="14"/>
      <c r="L384" s="14"/>
      <c r="M384" s="14"/>
      <c r="N384" s="14"/>
      <c r="O384" s="14"/>
      <c r="P384" s="14"/>
      <c r="Q384" s="14"/>
      <c r="R384" s="14"/>
      <c r="S384" s="39"/>
      <c r="T384"/>
      <c r="U384" s="33"/>
      <c r="V384"/>
      <c r="W384"/>
      <c r="X384"/>
      <c r="Y384"/>
      <c r="Z384"/>
    </row>
    <row r="385" spans="1:26" s="38" customFormat="1" x14ac:dyDescent="0.2">
      <c r="A385" s="36"/>
      <c r="B385" s="36"/>
      <c r="C385" s="36"/>
      <c r="D385" s="66"/>
      <c r="E385" s="39"/>
      <c r="F385" s="39"/>
      <c r="G385" s="14"/>
      <c r="H385" s="14"/>
      <c r="I385" s="13"/>
      <c r="J385" s="14"/>
      <c r="K385" s="14"/>
      <c r="L385" s="14"/>
      <c r="M385" s="14"/>
      <c r="N385" s="14"/>
      <c r="O385" s="14"/>
      <c r="P385" s="14"/>
      <c r="Q385" s="14"/>
      <c r="R385" s="14"/>
      <c r="S385" s="39"/>
      <c r="T385"/>
      <c r="U385" s="33"/>
      <c r="V385"/>
      <c r="W385"/>
      <c r="X385"/>
      <c r="Y385"/>
      <c r="Z385"/>
    </row>
    <row r="386" spans="1:26" s="38" customFormat="1" x14ac:dyDescent="0.2">
      <c r="A386" s="36"/>
      <c r="B386" s="36"/>
      <c r="C386" s="36"/>
      <c r="D386" s="66"/>
      <c r="E386" s="39"/>
      <c r="F386" s="39"/>
      <c r="G386" s="14"/>
      <c r="H386" s="14"/>
      <c r="I386" s="13"/>
      <c r="J386" s="14"/>
      <c r="K386" s="14"/>
      <c r="L386" s="14"/>
      <c r="M386" s="14"/>
      <c r="N386" s="14"/>
      <c r="O386" s="14"/>
      <c r="P386" s="14"/>
      <c r="Q386" s="14"/>
      <c r="R386" s="14"/>
      <c r="S386" s="39"/>
      <c r="T386"/>
      <c r="U386" s="33"/>
      <c r="V386"/>
      <c r="W386"/>
      <c r="X386"/>
      <c r="Y386"/>
      <c r="Z386"/>
    </row>
    <row r="387" spans="1:26" x14ac:dyDescent="0.2">
      <c r="A387" s="36"/>
      <c r="B387" s="36"/>
      <c r="C387" s="36"/>
    </row>
    <row r="388" spans="1:26" x14ac:dyDescent="0.2">
      <c r="A388" s="36"/>
      <c r="B388" s="36"/>
      <c r="C388" s="36"/>
    </row>
    <row r="389" spans="1:26" x14ac:dyDescent="0.2">
      <c r="A389" s="36"/>
      <c r="B389" s="36"/>
      <c r="C389" s="36"/>
    </row>
    <row r="390" spans="1:26" x14ac:dyDescent="0.2">
      <c r="A390" s="36"/>
      <c r="B390" s="36"/>
      <c r="C390" s="36"/>
    </row>
    <row r="391" spans="1:26" x14ac:dyDescent="0.2">
      <c r="A391" s="36"/>
      <c r="B391" s="36"/>
      <c r="C391" s="36"/>
    </row>
    <row r="392" spans="1:26" x14ac:dyDescent="0.2">
      <c r="A392" s="36"/>
      <c r="B392" s="36"/>
      <c r="C392" s="36"/>
    </row>
    <row r="393" spans="1:26" x14ac:dyDescent="0.2">
      <c r="A393" s="36"/>
      <c r="B393" s="36"/>
      <c r="C393" s="36"/>
    </row>
    <row r="394" spans="1:26" x14ac:dyDescent="0.2">
      <c r="A394" s="36"/>
      <c r="B394" s="36"/>
      <c r="C394" s="36"/>
    </row>
    <row r="395" spans="1:26" x14ac:dyDescent="0.2">
      <c r="A395" s="36"/>
      <c r="B395" s="36"/>
      <c r="C395" s="36"/>
    </row>
    <row r="396" spans="1:26" x14ac:dyDescent="0.2">
      <c r="A396" s="36"/>
      <c r="B396" s="36"/>
      <c r="C396" s="36"/>
    </row>
    <row r="397" spans="1:26" x14ac:dyDescent="0.2">
      <c r="A397" s="36"/>
      <c r="B397" s="36"/>
      <c r="C397" s="36"/>
    </row>
    <row r="398" spans="1:26" x14ac:dyDescent="0.2">
      <c r="A398" s="36"/>
      <c r="B398" s="36"/>
      <c r="C398" s="36"/>
    </row>
    <row r="399" spans="1:26" x14ac:dyDescent="0.2">
      <c r="A399" s="38"/>
      <c r="B399" s="38"/>
      <c r="C399" s="38"/>
    </row>
    <row r="400" spans="1:26" x14ac:dyDescent="0.2">
      <c r="A400" s="38"/>
      <c r="B400" s="38"/>
      <c r="C400" s="38"/>
    </row>
    <row r="401" spans="1:3" x14ac:dyDescent="0.2">
      <c r="A401" s="38"/>
      <c r="B401" s="38"/>
      <c r="C401" s="38"/>
    </row>
    <row r="402" spans="1:3" x14ac:dyDescent="0.2">
      <c r="A402" s="38"/>
      <c r="B402" s="38"/>
      <c r="C402" s="38"/>
    </row>
    <row r="403" spans="1:3" x14ac:dyDescent="0.2">
      <c r="A403" s="38"/>
      <c r="B403" s="38"/>
      <c r="C403" s="38"/>
    </row>
    <row r="404" spans="1:3" x14ac:dyDescent="0.2">
      <c r="A404" s="38"/>
      <c r="B404" s="38"/>
      <c r="C404" s="38"/>
    </row>
    <row r="405" spans="1:3" x14ac:dyDescent="0.2">
      <c r="A405" s="38"/>
      <c r="B405" s="38"/>
      <c r="C405" s="38"/>
    </row>
    <row r="406" spans="1:3" x14ac:dyDescent="0.2">
      <c r="A406" s="38"/>
      <c r="B406" s="38"/>
      <c r="C406" s="38"/>
    </row>
    <row r="407" spans="1:3" x14ac:dyDescent="0.2">
      <c r="A407" s="38"/>
      <c r="B407" s="38"/>
      <c r="C407" s="38"/>
    </row>
    <row r="408" spans="1:3" x14ac:dyDescent="0.2">
      <c r="A408" s="38"/>
      <c r="B408" s="38"/>
      <c r="C408" s="38"/>
    </row>
    <row r="409" spans="1:3" x14ac:dyDescent="0.2">
      <c r="A409" s="38"/>
      <c r="B409" s="38"/>
      <c r="C409" s="38"/>
    </row>
    <row r="410" spans="1:3" x14ac:dyDescent="0.2">
      <c r="A410" s="38"/>
      <c r="B410" s="38"/>
      <c r="C410" s="38"/>
    </row>
    <row r="411" spans="1:3" x14ac:dyDescent="0.2">
      <c r="A411" s="38"/>
      <c r="B411" s="38"/>
      <c r="C411" s="38"/>
    </row>
    <row r="412" spans="1:3" x14ac:dyDescent="0.2">
      <c r="A412" s="38"/>
      <c r="B412" s="38"/>
      <c r="C412" s="38"/>
    </row>
    <row r="413" spans="1:3" x14ac:dyDescent="0.2">
      <c r="A413" s="38"/>
      <c r="B413" s="38"/>
      <c r="C413" s="38"/>
    </row>
    <row r="414" spans="1:3" x14ac:dyDescent="0.2">
      <c r="A414" s="38"/>
      <c r="B414" s="38"/>
      <c r="C414" s="38"/>
    </row>
    <row r="415" spans="1:3" x14ac:dyDescent="0.2">
      <c r="A415" s="38"/>
      <c r="B415" s="38"/>
      <c r="C415" s="38"/>
    </row>
  </sheetData>
  <sheetProtection algorithmName="SHA-512" hashValue="CUPM6mnjjLEkNjQy8b05q8jSgUIpxxl634d0Uwl9g7/TdJ+/HjaWC/BsIo4D2qbcSHJ3K2nW7s5GOL+227hK4A==" saltValue="xQpp0pmUbOLl/22jyG9GtA==" spinCount="100000" sheet="1" objects="1" scenarios="1" selectLockedCells="1" selectUnlockedCells="1"/>
  <mergeCells count="6">
    <mergeCell ref="D187:S187"/>
    <mergeCell ref="D1:S1"/>
    <mergeCell ref="D2:S2"/>
    <mergeCell ref="D3:S3"/>
    <mergeCell ref="D4:S4"/>
    <mergeCell ref="D5:S5"/>
  </mergeCells>
  <phoneticPr fontId="11" type="noConversion"/>
  <printOptions horizontalCentered="1"/>
  <pageMargins left="0" right="0" top="0.78740157480314965" bottom="0.78740157480314965" header="0.31496062992125984" footer="0.31496062992125984"/>
  <pageSetup paperSize="122" scale="70" orientation="landscape" r:id="rId1"/>
  <headerFooter alignWithMargins="0">
    <oddFooter>&amp;L&amp;D&amp;C&amp;P&amp;RDirecciòn de Planificacòn Estratègica y Prespuesto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cp:lastPrinted>2022-11-07T19:42:41Z</cp:lastPrinted>
  <dcterms:created xsi:type="dcterms:W3CDTF">2022-06-03T22:42:05Z</dcterms:created>
  <dcterms:modified xsi:type="dcterms:W3CDTF">2022-11-08T13:37:47Z</dcterms:modified>
</cp:coreProperties>
</file>