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mez\Desktop\para transparencia mensualemte\"/>
    </mc:Choice>
  </mc:AlternateContent>
  <xr:revisionPtr revIDLastSave="0" documentId="8_{A405DD32-4F7F-480F-84CC-14DC126B6601}" xr6:coauthVersionLast="45" xr6:coauthVersionMax="45" xr10:uidLastSave="{00000000-0000-0000-0000-000000000000}"/>
  <workbookProtection workbookAlgorithmName="SHA-512" workbookHashValue="lEqsB4Q/kFpY3Lb9nfIP4jmvQxxOsPkTdLoTvNJ7GeSK5SPQhdvUN6XmPi0Ymn+PcH10KvdYvmyvRYwjatQZFg==" workbookSaltValue="ZE1d2CdWGQrmitdjvcs0vw==" workbookSpinCount="100000" lockStructure="1"/>
  <bookViews>
    <workbookView xWindow="-120" yWindow="-120" windowWidth="24240" windowHeight="13140" xr2:uid="{00000000-000D-0000-FFFF-FFFF00000000}"/>
  </bookViews>
  <sheets>
    <sheet name="EJECUCION PRESUPUESTARIA" sheetId="1" r:id="rId1"/>
  </sheets>
  <definedNames>
    <definedName name="_xlnm.Print_Area" localSheetId="0">'EJECUCION PRESUPUESTARIA'!$A$1:$P$297</definedName>
    <definedName name="_xlnm.Print_Titles" localSheetId="0">'EJECUCION PRESUPUESTARIA'!$7:$8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8" i="1" l="1"/>
  <c r="J209" i="1" l="1"/>
  <c r="I197" i="1"/>
  <c r="I212" i="1"/>
  <c r="I211" i="1"/>
  <c r="I203" i="1"/>
  <c r="I146" i="1"/>
  <c r="I67" i="1"/>
  <c r="I65" i="1"/>
  <c r="I43" i="1"/>
  <c r="I29" i="1"/>
  <c r="O295" i="1"/>
  <c r="O209" i="1"/>
  <c r="O271" i="1"/>
  <c r="P190" i="1"/>
  <c r="P191" i="1"/>
  <c r="P192" i="1"/>
  <c r="P193" i="1"/>
  <c r="P194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10" i="1"/>
  <c r="P211" i="1"/>
  <c r="P212" i="1"/>
  <c r="P213" i="1"/>
  <c r="P214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1" i="1"/>
  <c r="P252" i="1"/>
  <c r="P253" i="1"/>
  <c r="P255" i="1"/>
  <c r="P256" i="1"/>
  <c r="P257" i="1"/>
  <c r="P258" i="1"/>
  <c r="P259" i="1"/>
  <c r="P260" i="1"/>
  <c r="P261" i="1"/>
  <c r="P262" i="1"/>
  <c r="P264" i="1"/>
  <c r="P265" i="1"/>
  <c r="P266" i="1"/>
  <c r="P267" i="1"/>
  <c r="P269" i="1"/>
  <c r="P270" i="1"/>
  <c r="P272" i="1"/>
  <c r="P271" i="1" s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9" i="1"/>
  <c r="P290" i="1"/>
  <c r="P291" i="1"/>
  <c r="P292" i="1"/>
  <c r="P294" i="1"/>
  <c r="P296" i="1"/>
  <c r="P295" i="1" s="1"/>
  <c r="P298" i="1"/>
  <c r="P297" i="1" s="1"/>
  <c r="P18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7" i="1"/>
  <c r="P68" i="1"/>
  <c r="P69" i="1"/>
  <c r="P70" i="1"/>
  <c r="P71" i="1"/>
  <c r="P72" i="1"/>
  <c r="P73" i="1"/>
  <c r="P74" i="1"/>
  <c r="P75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2" i="1"/>
  <c r="P123" i="1"/>
  <c r="P124" i="1"/>
  <c r="P125" i="1"/>
  <c r="P126" i="1"/>
  <c r="P127" i="1"/>
  <c r="P128" i="1"/>
  <c r="P129" i="1"/>
  <c r="P130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8" i="1"/>
  <c r="P149" i="1"/>
  <c r="P150" i="1"/>
  <c r="P151" i="1"/>
  <c r="P152" i="1"/>
  <c r="P153" i="1"/>
  <c r="P154" i="1"/>
  <c r="P155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4" i="1"/>
  <c r="P175" i="1"/>
  <c r="P176" i="1"/>
  <c r="P177" i="1"/>
  <c r="P180" i="1"/>
  <c r="P181" i="1"/>
  <c r="P183" i="1"/>
  <c r="P184" i="1"/>
  <c r="P185" i="1"/>
  <c r="P29" i="1"/>
  <c r="P293" i="1" l="1"/>
  <c r="P288" i="1"/>
  <c r="P274" i="1" s="1"/>
  <c r="P209" i="1"/>
  <c r="P179" i="1"/>
  <c r="P195" i="1"/>
  <c r="I209" i="1"/>
  <c r="I195" i="1" s="1"/>
  <c r="P250" i="1"/>
  <c r="P215" i="1" s="1"/>
  <c r="P182" i="1"/>
  <c r="P173" i="1"/>
  <c r="P156" i="1" s="1"/>
  <c r="P263" i="1"/>
  <c r="P147" i="1"/>
  <c r="P131" i="1" s="1"/>
  <c r="P121" i="1"/>
  <c r="P76" i="1" s="1"/>
  <c r="P66" i="1"/>
  <c r="P268" i="1"/>
  <c r="P254" i="1"/>
  <c r="J66" i="1"/>
  <c r="K66" i="1"/>
  <c r="H295" i="1"/>
  <c r="I295" i="1"/>
  <c r="J295" i="1"/>
  <c r="K295" i="1"/>
  <c r="H271" i="1"/>
  <c r="I271" i="1"/>
  <c r="J271" i="1"/>
  <c r="K271" i="1"/>
  <c r="K268" i="1" s="1"/>
  <c r="L238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G238" i="1" s="1"/>
  <c r="E239" i="1"/>
  <c r="G239" i="1" s="1"/>
  <c r="E240" i="1"/>
  <c r="G240" i="1" s="1"/>
  <c r="E241" i="1"/>
  <c r="G241" i="1" s="1"/>
  <c r="E242" i="1"/>
  <c r="G242" i="1" s="1"/>
  <c r="E243" i="1"/>
  <c r="G243" i="1" s="1"/>
  <c r="E244" i="1"/>
  <c r="G244" i="1" s="1"/>
  <c r="E245" i="1"/>
  <c r="G245" i="1" s="1"/>
  <c r="E246" i="1"/>
  <c r="E247" i="1"/>
  <c r="E248" i="1"/>
  <c r="E249" i="1"/>
  <c r="E251" i="1"/>
  <c r="E252" i="1"/>
  <c r="E253" i="1"/>
  <c r="M238" i="1" l="1"/>
  <c r="N238" i="1"/>
  <c r="F250" i="1"/>
  <c r="F215" i="1" l="1"/>
  <c r="I288" i="1"/>
  <c r="J288" i="1"/>
  <c r="K288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9" i="1"/>
  <c r="L240" i="1"/>
  <c r="L241" i="1"/>
  <c r="L242" i="1"/>
  <c r="L243" i="1"/>
  <c r="L244" i="1"/>
  <c r="L245" i="1"/>
  <c r="L246" i="1"/>
  <c r="L247" i="1"/>
  <c r="L248" i="1"/>
  <c r="L249" i="1"/>
  <c r="L184" i="1"/>
  <c r="L185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4" i="1"/>
  <c r="L175" i="1"/>
  <c r="L176" i="1"/>
  <c r="L177" i="1"/>
  <c r="L157" i="1"/>
  <c r="I173" i="1"/>
  <c r="J173" i="1"/>
  <c r="K173" i="1"/>
  <c r="I147" i="1"/>
  <c r="J147" i="1"/>
  <c r="K147" i="1"/>
  <c r="I66" i="1"/>
  <c r="O22" i="1"/>
  <c r="F295" i="1"/>
  <c r="F271" i="1"/>
  <c r="L207" i="1" l="1"/>
  <c r="M207" i="1"/>
  <c r="N207" i="1"/>
  <c r="L286" i="1"/>
  <c r="J22" i="1" l="1"/>
  <c r="O288" i="1"/>
  <c r="O250" i="1"/>
  <c r="O263" i="1"/>
  <c r="G223" i="1" l="1"/>
  <c r="G224" i="1"/>
  <c r="G225" i="1"/>
  <c r="M224" i="1" l="1"/>
  <c r="N224" i="1"/>
  <c r="M223" i="1"/>
  <c r="N223" i="1"/>
  <c r="I156" i="1"/>
  <c r="I274" i="1"/>
  <c r="P13" i="1"/>
  <c r="P14" i="1"/>
  <c r="P15" i="1"/>
  <c r="P16" i="1"/>
  <c r="P17" i="1"/>
  <c r="P18" i="1"/>
  <c r="P19" i="1"/>
  <c r="P20" i="1"/>
  <c r="P21" i="1"/>
  <c r="P12" i="1"/>
  <c r="L23" i="1"/>
  <c r="P23" i="1"/>
  <c r="L24" i="1"/>
  <c r="P24" i="1"/>
  <c r="L25" i="1"/>
  <c r="P25" i="1"/>
  <c r="L26" i="1"/>
  <c r="P26" i="1"/>
  <c r="L27" i="1"/>
  <c r="P27" i="1"/>
  <c r="K22" i="1"/>
  <c r="K121" i="1"/>
  <c r="K179" i="1"/>
  <c r="K182" i="1"/>
  <c r="K188" i="1"/>
  <c r="K209" i="1"/>
  <c r="K250" i="1"/>
  <c r="K263" i="1"/>
  <c r="K297" i="1"/>
  <c r="P22" i="1" l="1"/>
  <c r="P11" i="1" s="1"/>
  <c r="K254" i="1"/>
  <c r="K76" i="1"/>
  <c r="K274" i="1"/>
  <c r="K156" i="1"/>
  <c r="K215" i="1"/>
  <c r="K28" i="1"/>
  <c r="K195" i="1"/>
  <c r="K293" i="1"/>
  <c r="K131" i="1"/>
  <c r="H188" i="1"/>
  <c r="H209" i="1"/>
  <c r="H195" i="1" s="1"/>
  <c r="H250" i="1"/>
  <c r="H215" i="1" s="1"/>
  <c r="H263" i="1"/>
  <c r="H268" i="1"/>
  <c r="F288" i="1"/>
  <c r="F274" i="1" s="1"/>
  <c r="H288" i="1"/>
  <c r="K11" i="1"/>
  <c r="D22" i="1"/>
  <c r="D11" i="1" s="1"/>
  <c r="F22" i="1"/>
  <c r="F11" i="1" s="1"/>
  <c r="H22" i="1"/>
  <c r="I22" i="1"/>
  <c r="I11" i="1" s="1"/>
  <c r="O11" i="1"/>
  <c r="C22" i="1"/>
  <c r="C11" i="1" s="1"/>
  <c r="D66" i="1"/>
  <c r="D28" i="1" s="1"/>
  <c r="F66" i="1"/>
  <c r="F28" i="1" s="1"/>
  <c r="H66" i="1"/>
  <c r="H28" i="1" s="1"/>
  <c r="I28" i="1"/>
  <c r="O66" i="1"/>
  <c r="O28" i="1" s="1"/>
  <c r="C66" i="1"/>
  <c r="C28" i="1" s="1"/>
  <c r="D121" i="1"/>
  <c r="D76" i="1" s="1"/>
  <c r="F121" i="1"/>
  <c r="F76" i="1" s="1"/>
  <c r="H121" i="1"/>
  <c r="I121" i="1"/>
  <c r="I76" i="1" s="1"/>
  <c r="J121" i="1"/>
  <c r="J76" i="1" s="1"/>
  <c r="O121" i="1"/>
  <c r="C121" i="1"/>
  <c r="C76" i="1" s="1"/>
  <c r="D147" i="1"/>
  <c r="D131" i="1" s="1"/>
  <c r="F147" i="1"/>
  <c r="F131" i="1" s="1"/>
  <c r="H147" i="1"/>
  <c r="H131" i="1" s="1"/>
  <c r="I131" i="1"/>
  <c r="O147" i="1"/>
  <c r="O131" i="1" s="1"/>
  <c r="C147" i="1"/>
  <c r="D173" i="1"/>
  <c r="D156" i="1" s="1"/>
  <c r="F173" i="1"/>
  <c r="F156" i="1" s="1"/>
  <c r="H173" i="1"/>
  <c r="C173" i="1"/>
  <c r="C156" i="1" s="1"/>
  <c r="D179" i="1"/>
  <c r="F179" i="1"/>
  <c r="H179" i="1"/>
  <c r="I179" i="1"/>
  <c r="J179" i="1"/>
  <c r="O179" i="1"/>
  <c r="O173" i="1" s="1"/>
  <c r="C179" i="1"/>
  <c r="D182" i="1"/>
  <c r="F182" i="1"/>
  <c r="H182" i="1"/>
  <c r="I182" i="1"/>
  <c r="J182" i="1"/>
  <c r="O182" i="1"/>
  <c r="C182" i="1"/>
  <c r="D188" i="1"/>
  <c r="F188" i="1"/>
  <c r="I188" i="1"/>
  <c r="J188" i="1"/>
  <c r="O188" i="1"/>
  <c r="C188" i="1"/>
  <c r="D209" i="1"/>
  <c r="D195" i="1" s="1"/>
  <c r="F209" i="1"/>
  <c r="F195" i="1" s="1"/>
  <c r="C209" i="1"/>
  <c r="C195" i="1" s="1"/>
  <c r="D250" i="1"/>
  <c r="D215" i="1" s="1"/>
  <c r="I250" i="1"/>
  <c r="I215" i="1" s="1"/>
  <c r="J250" i="1"/>
  <c r="O215" i="1"/>
  <c r="D263" i="1"/>
  <c r="D254" i="1" s="1"/>
  <c r="F263" i="1"/>
  <c r="F254" i="1" s="1"/>
  <c r="I263" i="1"/>
  <c r="I254" i="1" s="1"/>
  <c r="J263" i="1"/>
  <c r="F268" i="1"/>
  <c r="I268" i="1"/>
  <c r="O268" i="1"/>
  <c r="D288" i="1"/>
  <c r="D274" i="1" s="1"/>
  <c r="D297" i="1"/>
  <c r="F297" i="1"/>
  <c r="H297" i="1"/>
  <c r="I297" i="1"/>
  <c r="J297" i="1"/>
  <c r="D295" i="1"/>
  <c r="D293" i="1" s="1"/>
  <c r="F293" i="1"/>
  <c r="H293" i="1"/>
  <c r="I293" i="1"/>
  <c r="O293" i="1"/>
  <c r="C295" i="1"/>
  <c r="L276" i="1"/>
  <c r="L277" i="1"/>
  <c r="L278" i="1"/>
  <c r="L279" i="1"/>
  <c r="L280" i="1"/>
  <c r="L281" i="1"/>
  <c r="L282" i="1"/>
  <c r="L283" i="1"/>
  <c r="L284" i="1"/>
  <c r="L285" i="1"/>
  <c r="L287" i="1"/>
  <c r="L289" i="1"/>
  <c r="L290" i="1"/>
  <c r="L291" i="1"/>
  <c r="L292" i="1"/>
  <c r="L251" i="1"/>
  <c r="L252" i="1"/>
  <c r="L253" i="1"/>
  <c r="L197" i="1"/>
  <c r="L198" i="1"/>
  <c r="L199" i="1"/>
  <c r="L200" i="1"/>
  <c r="L201" i="1"/>
  <c r="L202" i="1"/>
  <c r="L203" i="1"/>
  <c r="L204" i="1"/>
  <c r="L205" i="1"/>
  <c r="L206" i="1"/>
  <c r="L208" i="1"/>
  <c r="L210" i="1"/>
  <c r="L211" i="1"/>
  <c r="L212" i="1"/>
  <c r="L213" i="1"/>
  <c r="L214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8" i="1"/>
  <c r="L149" i="1"/>
  <c r="L150" i="1"/>
  <c r="L151" i="1"/>
  <c r="L152" i="1"/>
  <c r="L153" i="1"/>
  <c r="L154" i="1"/>
  <c r="L155" i="1"/>
  <c r="L256" i="1"/>
  <c r="L257" i="1"/>
  <c r="L258" i="1"/>
  <c r="L259" i="1"/>
  <c r="L260" i="1"/>
  <c r="L261" i="1"/>
  <c r="H156" i="1" l="1"/>
  <c r="L173" i="1"/>
  <c r="L288" i="1"/>
  <c r="P28" i="1"/>
  <c r="O254" i="1"/>
  <c r="J254" i="1"/>
  <c r="J274" i="1"/>
  <c r="O76" i="1"/>
  <c r="J28" i="1"/>
  <c r="H254" i="1"/>
  <c r="J293" i="1"/>
  <c r="J156" i="1"/>
  <c r="J215" i="1"/>
  <c r="O156" i="1"/>
  <c r="K187" i="1"/>
  <c r="O195" i="1"/>
  <c r="J131" i="1"/>
  <c r="J268" i="1"/>
  <c r="H76" i="1"/>
  <c r="H274" i="1"/>
  <c r="H11" i="1"/>
  <c r="J11" i="1"/>
  <c r="I10" i="1"/>
  <c r="L209" i="1"/>
  <c r="L250" i="1"/>
  <c r="L215" i="1" s="1"/>
  <c r="L147" i="1"/>
  <c r="J195" i="1"/>
  <c r="H10" i="1" l="1"/>
  <c r="H187" i="1"/>
  <c r="E184" i="1"/>
  <c r="G184" i="1" s="1"/>
  <c r="N184" i="1" s="1"/>
  <c r="E185" i="1"/>
  <c r="G185" i="1" s="1"/>
  <c r="N185" i="1" s="1"/>
  <c r="E183" i="1"/>
  <c r="E181" i="1"/>
  <c r="G181" i="1" s="1"/>
  <c r="N181" i="1" s="1"/>
  <c r="E180" i="1"/>
  <c r="E158" i="1"/>
  <c r="G158" i="1" s="1"/>
  <c r="N158" i="1" s="1"/>
  <c r="E159" i="1"/>
  <c r="G159" i="1" s="1"/>
  <c r="N159" i="1" s="1"/>
  <c r="E160" i="1"/>
  <c r="G160" i="1" s="1"/>
  <c r="N160" i="1" s="1"/>
  <c r="E161" i="1"/>
  <c r="G161" i="1" s="1"/>
  <c r="N161" i="1" s="1"/>
  <c r="E162" i="1"/>
  <c r="G162" i="1" s="1"/>
  <c r="N162" i="1" s="1"/>
  <c r="E163" i="1"/>
  <c r="G163" i="1" s="1"/>
  <c r="N163" i="1" s="1"/>
  <c r="E164" i="1"/>
  <c r="G164" i="1" s="1"/>
  <c r="N164" i="1" s="1"/>
  <c r="E165" i="1"/>
  <c r="G165" i="1" s="1"/>
  <c r="N165" i="1" s="1"/>
  <c r="E166" i="1"/>
  <c r="G166" i="1" s="1"/>
  <c r="N166" i="1" s="1"/>
  <c r="E167" i="1"/>
  <c r="G167" i="1" s="1"/>
  <c r="N167" i="1" s="1"/>
  <c r="E168" i="1"/>
  <c r="G168" i="1" s="1"/>
  <c r="N168" i="1" s="1"/>
  <c r="E169" i="1"/>
  <c r="G169" i="1" s="1"/>
  <c r="N169" i="1" s="1"/>
  <c r="E170" i="1"/>
  <c r="G170" i="1" s="1"/>
  <c r="N170" i="1" s="1"/>
  <c r="E171" i="1"/>
  <c r="G171" i="1" s="1"/>
  <c r="N171" i="1" s="1"/>
  <c r="E172" i="1"/>
  <c r="G172" i="1" s="1"/>
  <c r="N172" i="1" s="1"/>
  <c r="E174" i="1"/>
  <c r="E175" i="1"/>
  <c r="G175" i="1" s="1"/>
  <c r="N175" i="1" s="1"/>
  <c r="E176" i="1"/>
  <c r="G176" i="1" s="1"/>
  <c r="N176" i="1" s="1"/>
  <c r="E177" i="1"/>
  <c r="G177" i="1" s="1"/>
  <c r="N177" i="1" s="1"/>
  <c r="E157" i="1"/>
  <c r="E298" i="1"/>
  <c r="E296" i="1"/>
  <c r="E294" i="1"/>
  <c r="E276" i="1"/>
  <c r="G276" i="1" s="1"/>
  <c r="E277" i="1"/>
  <c r="G277" i="1" s="1"/>
  <c r="E278" i="1"/>
  <c r="G278" i="1" s="1"/>
  <c r="E279" i="1"/>
  <c r="G279" i="1" s="1"/>
  <c r="E280" i="1"/>
  <c r="E281" i="1"/>
  <c r="G281" i="1" s="1"/>
  <c r="E282" i="1"/>
  <c r="G282" i="1" s="1"/>
  <c r="E283" i="1"/>
  <c r="G283" i="1" s="1"/>
  <c r="E284" i="1"/>
  <c r="G284" i="1" s="1"/>
  <c r="E285" i="1"/>
  <c r="G285" i="1" s="1"/>
  <c r="E286" i="1"/>
  <c r="G286" i="1" s="1"/>
  <c r="E287" i="1"/>
  <c r="G287" i="1" s="1"/>
  <c r="E289" i="1"/>
  <c r="E290" i="1"/>
  <c r="G290" i="1" s="1"/>
  <c r="E291" i="1"/>
  <c r="G291" i="1" s="1"/>
  <c r="E292" i="1"/>
  <c r="G292" i="1" s="1"/>
  <c r="E275" i="1"/>
  <c r="E270" i="1"/>
  <c r="G270" i="1" s="1"/>
  <c r="E269" i="1"/>
  <c r="E256" i="1"/>
  <c r="G256" i="1" s="1"/>
  <c r="E257" i="1"/>
  <c r="G257" i="1" s="1"/>
  <c r="E258" i="1"/>
  <c r="G258" i="1" s="1"/>
  <c r="E259" i="1"/>
  <c r="G259" i="1" s="1"/>
  <c r="E260" i="1"/>
  <c r="G260" i="1" s="1"/>
  <c r="E261" i="1"/>
  <c r="G261" i="1" s="1"/>
  <c r="E262" i="1"/>
  <c r="G262" i="1" s="1"/>
  <c r="E264" i="1"/>
  <c r="E265" i="1"/>
  <c r="G265" i="1" s="1"/>
  <c r="E266" i="1"/>
  <c r="G266" i="1" s="1"/>
  <c r="E267" i="1"/>
  <c r="G267" i="1" s="1"/>
  <c r="E255" i="1"/>
  <c r="G255" i="1" s="1"/>
  <c r="G217" i="1"/>
  <c r="G218" i="1"/>
  <c r="G219" i="1"/>
  <c r="G220" i="1"/>
  <c r="G221" i="1"/>
  <c r="G222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6" i="1"/>
  <c r="G247" i="1"/>
  <c r="G248" i="1"/>
  <c r="G249" i="1"/>
  <c r="G252" i="1"/>
  <c r="G253" i="1"/>
  <c r="E216" i="1"/>
  <c r="G216" i="1" s="1"/>
  <c r="E197" i="1"/>
  <c r="G197" i="1" s="1"/>
  <c r="E198" i="1"/>
  <c r="G198" i="1" s="1"/>
  <c r="E199" i="1"/>
  <c r="G199" i="1" s="1"/>
  <c r="E200" i="1"/>
  <c r="G200" i="1" s="1"/>
  <c r="E201" i="1"/>
  <c r="G201" i="1" s="1"/>
  <c r="E202" i="1"/>
  <c r="G202" i="1" s="1"/>
  <c r="E203" i="1"/>
  <c r="G203" i="1" s="1"/>
  <c r="E204" i="1"/>
  <c r="G204" i="1" s="1"/>
  <c r="E205" i="1"/>
  <c r="G205" i="1" s="1"/>
  <c r="E206" i="1"/>
  <c r="G206" i="1" s="1"/>
  <c r="E208" i="1"/>
  <c r="G208" i="1" s="1"/>
  <c r="E210" i="1"/>
  <c r="E211" i="1"/>
  <c r="G211" i="1" s="1"/>
  <c r="E212" i="1"/>
  <c r="G212" i="1" s="1"/>
  <c r="E213" i="1"/>
  <c r="G213" i="1" s="1"/>
  <c r="E214" i="1"/>
  <c r="G214" i="1" s="1"/>
  <c r="E196" i="1"/>
  <c r="E190" i="1"/>
  <c r="G190" i="1" s="1"/>
  <c r="E191" i="1"/>
  <c r="G191" i="1" s="1"/>
  <c r="E192" i="1"/>
  <c r="G192" i="1" s="1"/>
  <c r="E193" i="1"/>
  <c r="G193" i="1" s="1"/>
  <c r="E194" i="1"/>
  <c r="G194" i="1" s="1"/>
  <c r="E189" i="1"/>
  <c r="E133" i="1"/>
  <c r="G133" i="1" s="1"/>
  <c r="N133" i="1" s="1"/>
  <c r="E134" i="1"/>
  <c r="G134" i="1" s="1"/>
  <c r="N134" i="1" s="1"/>
  <c r="E135" i="1"/>
  <c r="G135" i="1" s="1"/>
  <c r="N135" i="1" s="1"/>
  <c r="E136" i="1"/>
  <c r="G136" i="1" s="1"/>
  <c r="N136" i="1" s="1"/>
  <c r="E137" i="1"/>
  <c r="G137" i="1" s="1"/>
  <c r="N137" i="1" s="1"/>
  <c r="E138" i="1"/>
  <c r="G138" i="1" s="1"/>
  <c r="N138" i="1" s="1"/>
  <c r="E139" i="1"/>
  <c r="G139" i="1" s="1"/>
  <c r="N139" i="1" s="1"/>
  <c r="E140" i="1"/>
  <c r="G140" i="1" s="1"/>
  <c r="N140" i="1" s="1"/>
  <c r="E141" i="1"/>
  <c r="G141" i="1" s="1"/>
  <c r="N141" i="1" s="1"/>
  <c r="E142" i="1"/>
  <c r="G142" i="1" s="1"/>
  <c r="N142" i="1" s="1"/>
  <c r="E143" i="1"/>
  <c r="G143" i="1" s="1"/>
  <c r="N143" i="1" s="1"/>
  <c r="E144" i="1"/>
  <c r="G144" i="1" s="1"/>
  <c r="N144" i="1" s="1"/>
  <c r="E145" i="1"/>
  <c r="G145" i="1" s="1"/>
  <c r="N145" i="1" s="1"/>
  <c r="E146" i="1"/>
  <c r="G146" i="1" s="1"/>
  <c r="N146" i="1" s="1"/>
  <c r="E148" i="1"/>
  <c r="E149" i="1"/>
  <c r="G149" i="1" s="1"/>
  <c r="E150" i="1"/>
  <c r="G150" i="1" s="1"/>
  <c r="E151" i="1"/>
  <c r="G151" i="1" s="1"/>
  <c r="E152" i="1"/>
  <c r="G152" i="1" s="1"/>
  <c r="E153" i="1"/>
  <c r="G153" i="1" s="1"/>
  <c r="E154" i="1"/>
  <c r="G154" i="1" s="1"/>
  <c r="E155" i="1"/>
  <c r="G155" i="1" s="1"/>
  <c r="E132" i="1"/>
  <c r="G132" i="1" s="1"/>
  <c r="N132" i="1" s="1"/>
  <c r="E78" i="1"/>
  <c r="G78" i="1" s="1"/>
  <c r="N78" i="1" s="1"/>
  <c r="E79" i="1"/>
  <c r="G79" i="1" s="1"/>
  <c r="N79" i="1" s="1"/>
  <c r="E80" i="1"/>
  <c r="G80" i="1" s="1"/>
  <c r="N80" i="1" s="1"/>
  <c r="E81" i="1"/>
  <c r="G81" i="1" s="1"/>
  <c r="N81" i="1" s="1"/>
  <c r="E82" i="1"/>
  <c r="G82" i="1" s="1"/>
  <c r="N82" i="1" s="1"/>
  <c r="E83" i="1"/>
  <c r="G83" i="1" s="1"/>
  <c r="N83" i="1" s="1"/>
  <c r="E84" i="1"/>
  <c r="G84" i="1" s="1"/>
  <c r="N84" i="1" s="1"/>
  <c r="E85" i="1"/>
  <c r="G85" i="1" s="1"/>
  <c r="N85" i="1" s="1"/>
  <c r="E86" i="1"/>
  <c r="G86" i="1" s="1"/>
  <c r="N86" i="1" s="1"/>
  <c r="E87" i="1"/>
  <c r="G87" i="1" s="1"/>
  <c r="N87" i="1" s="1"/>
  <c r="E88" i="1"/>
  <c r="G88" i="1" s="1"/>
  <c r="N88" i="1" s="1"/>
  <c r="E89" i="1"/>
  <c r="G89" i="1" s="1"/>
  <c r="N89" i="1" s="1"/>
  <c r="E90" i="1"/>
  <c r="G90" i="1" s="1"/>
  <c r="N90" i="1" s="1"/>
  <c r="E91" i="1"/>
  <c r="G91" i="1" s="1"/>
  <c r="N91" i="1" s="1"/>
  <c r="E92" i="1"/>
  <c r="G92" i="1" s="1"/>
  <c r="N92" i="1" s="1"/>
  <c r="E93" i="1"/>
  <c r="G93" i="1" s="1"/>
  <c r="N93" i="1" s="1"/>
  <c r="E94" i="1"/>
  <c r="G94" i="1" s="1"/>
  <c r="N94" i="1" s="1"/>
  <c r="E95" i="1"/>
  <c r="G95" i="1" s="1"/>
  <c r="N95" i="1" s="1"/>
  <c r="E96" i="1"/>
  <c r="G96" i="1" s="1"/>
  <c r="N96" i="1" s="1"/>
  <c r="E97" i="1"/>
  <c r="G97" i="1" s="1"/>
  <c r="N97" i="1" s="1"/>
  <c r="E98" i="1"/>
  <c r="G98" i="1" s="1"/>
  <c r="N98" i="1" s="1"/>
  <c r="E99" i="1"/>
  <c r="G99" i="1" s="1"/>
  <c r="N99" i="1" s="1"/>
  <c r="E100" i="1"/>
  <c r="G100" i="1" s="1"/>
  <c r="N100" i="1" s="1"/>
  <c r="E101" i="1"/>
  <c r="G101" i="1" s="1"/>
  <c r="N101" i="1" s="1"/>
  <c r="E102" i="1"/>
  <c r="G102" i="1" s="1"/>
  <c r="N102" i="1" s="1"/>
  <c r="E103" i="1"/>
  <c r="G103" i="1" s="1"/>
  <c r="N103" i="1" s="1"/>
  <c r="E104" i="1"/>
  <c r="G104" i="1" s="1"/>
  <c r="N104" i="1" s="1"/>
  <c r="E105" i="1"/>
  <c r="G105" i="1" s="1"/>
  <c r="N105" i="1" s="1"/>
  <c r="E106" i="1"/>
  <c r="G106" i="1" s="1"/>
  <c r="N106" i="1" s="1"/>
  <c r="E107" i="1"/>
  <c r="G107" i="1" s="1"/>
  <c r="N107" i="1" s="1"/>
  <c r="E108" i="1"/>
  <c r="G108" i="1" s="1"/>
  <c r="N108" i="1" s="1"/>
  <c r="E109" i="1"/>
  <c r="G109" i="1" s="1"/>
  <c r="N109" i="1" s="1"/>
  <c r="E110" i="1"/>
  <c r="G110" i="1" s="1"/>
  <c r="N110" i="1" s="1"/>
  <c r="E111" i="1"/>
  <c r="G111" i="1" s="1"/>
  <c r="N111" i="1" s="1"/>
  <c r="E112" i="1"/>
  <c r="G112" i="1" s="1"/>
  <c r="N112" i="1" s="1"/>
  <c r="E113" i="1"/>
  <c r="G113" i="1" s="1"/>
  <c r="N113" i="1" s="1"/>
  <c r="E114" i="1"/>
  <c r="G114" i="1" s="1"/>
  <c r="N114" i="1" s="1"/>
  <c r="E115" i="1"/>
  <c r="G115" i="1" s="1"/>
  <c r="N115" i="1" s="1"/>
  <c r="E116" i="1"/>
  <c r="G116" i="1" s="1"/>
  <c r="N116" i="1" s="1"/>
  <c r="E117" i="1"/>
  <c r="G117" i="1" s="1"/>
  <c r="N117" i="1" s="1"/>
  <c r="E118" i="1"/>
  <c r="G118" i="1" s="1"/>
  <c r="N118" i="1" s="1"/>
  <c r="E119" i="1"/>
  <c r="G119" i="1" s="1"/>
  <c r="N119" i="1" s="1"/>
  <c r="E120" i="1"/>
  <c r="G120" i="1" s="1"/>
  <c r="N120" i="1" s="1"/>
  <c r="E122" i="1"/>
  <c r="E123" i="1"/>
  <c r="G123" i="1" s="1"/>
  <c r="N123" i="1" s="1"/>
  <c r="E124" i="1"/>
  <c r="G124" i="1" s="1"/>
  <c r="N124" i="1" s="1"/>
  <c r="E125" i="1"/>
  <c r="G125" i="1" s="1"/>
  <c r="N125" i="1" s="1"/>
  <c r="E126" i="1"/>
  <c r="G126" i="1" s="1"/>
  <c r="N126" i="1" s="1"/>
  <c r="E127" i="1"/>
  <c r="G127" i="1" s="1"/>
  <c r="N127" i="1" s="1"/>
  <c r="E128" i="1"/>
  <c r="G128" i="1" s="1"/>
  <c r="N128" i="1" s="1"/>
  <c r="E129" i="1"/>
  <c r="G129" i="1" s="1"/>
  <c r="N129" i="1" s="1"/>
  <c r="E130" i="1"/>
  <c r="G130" i="1" s="1"/>
  <c r="N130" i="1" s="1"/>
  <c r="E77" i="1"/>
  <c r="G77" i="1" s="1"/>
  <c r="N77" i="1" s="1"/>
  <c r="E67" i="1"/>
  <c r="E68" i="1"/>
  <c r="G68" i="1" s="1"/>
  <c r="N68" i="1" s="1"/>
  <c r="E69" i="1"/>
  <c r="G69" i="1" s="1"/>
  <c r="N69" i="1" s="1"/>
  <c r="E70" i="1"/>
  <c r="G70" i="1" s="1"/>
  <c r="N70" i="1" s="1"/>
  <c r="E71" i="1"/>
  <c r="G71" i="1" s="1"/>
  <c r="N71" i="1" s="1"/>
  <c r="E72" i="1"/>
  <c r="G72" i="1" s="1"/>
  <c r="N72" i="1" s="1"/>
  <c r="E73" i="1"/>
  <c r="G73" i="1" s="1"/>
  <c r="N73" i="1" s="1"/>
  <c r="E74" i="1"/>
  <c r="G74" i="1" s="1"/>
  <c r="N74" i="1" s="1"/>
  <c r="E75" i="1"/>
  <c r="G75" i="1" s="1"/>
  <c r="N75" i="1" s="1"/>
  <c r="E30" i="1"/>
  <c r="G30" i="1" s="1"/>
  <c r="N30" i="1" s="1"/>
  <c r="E31" i="1"/>
  <c r="G31" i="1" s="1"/>
  <c r="N31" i="1" s="1"/>
  <c r="E32" i="1"/>
  <c r="G32" i="1" s="1"/>
  <c r="N32" i="1" s="1"/>
  <c r="E33" i="1"/>
  <c r="G33" i="1" s="1"/>
  <c r="N33" i="1" s="1"/>
  <c r="E34" i="1"/>
  <c r="G34" i="1" s="1"/>
  <c r="N34" i="1" s="1"/>
  <c r="E35" i="1"/>
  <c r="G35" i="1" s="1"/>
  <c r="N35" i="1" s="1"/>
  <c r="E36" i="1"/>
  <c r="G36" i="1" s="1"/>
  <c r="N36" i="1" s="1"/>
  <c r="E37" i="1"/>
  <c r="G37" i="1" s="1"/>
  <c r="N37" i="1" s="1"/>
  <c r="E38" i="1"/>
  <c r="G38" i="1" s="1"/>
  <c r="N38" i="1" s="1"/>
  <c r="E39" i="1"/>
  <c r="G39" i="1" s="1"/>
  <c r="N39" i="1" s="1"/>
  <c r="E40" i="1"/>
  <c r="G40" i="1" s="1"/>
  <c r="N40" i="1" s="1"/>
  <c r="E41" i="1"/>
  <c r="G41" i="1" s="1"/>
  <c r="N41" i="1" s="1"/>
  <c r="E42" i="1"/>
  <c r="G42" i="1" s="1"/>
  <c r="N42" i="1" s="1"/>
  <c r="E43" i="1"/>
  <c r="G43" i="1" s="1"/>
  <c r="N43" i="1" s="1"/>
  <c r="E44" i="1"/>
  <c r="G44" i="1" s="1"/>
  <c r="N44" i="1" s="1"/>
  <c r="E45" i="1"/>
  <c r="G45" i="1" s="1"/>
  <c r="N45" i="1" s="1"/>
  <c r="E46" i="1"/>
  <c r="G46" i="1" s="1"/>
  <c r="N46" i="1" s="1"/>
  <c r="E47" i="1"/>
  <c r="G47" i="1" s="1"/>
  <c r="N47" i="1" s="1"/>
  <c r="E48" i="1"/>
  <c r="G48" i="1" s="1"/>
  <c r="N48" i="1" s="1"/>
  <c r="E49" i="1"/>
  <c r="G49" i="1" s="1"/>
  <c r="N49" i="1" s="1"/>
  <c r="E50" i="1"/>
  <c r="G50" i="1" s="1"/>
  <c r="N50" i="1" s="1"/>
  <c r="E51" i="1"/>
  <c r="G51" i="1" s="1"/>
  <c r="N51" i="1" s="1"/>
  <c r="E52" i="1"/>
  <c r="G52" i="1" s="1"/>
  <c r="N52" i="1" s="1"/>
  <c r="E53" i="1"/>
  <c r="G53" i="1" s="1"/>
  <c r="N53" i="1" s="1"/>
  <c r="E54" i="1"/>
  <c r="G54" i="1" s="1"/>
  <c r="N54" i="1" s="1"/>
  <c r="E55" i="1"/>
  <c r="G55" i="1" s="1"/>
  <c r="N55" i="1" s="1"/>
  <c r="E56" i="1"/>
  <c r="G56" i="1" s="1"/>
  <c r="N56" i="1" s="1"/>
  <c r="E57" i="1"/>
  <c r="G57" i="1" s="1"/>
  <c r="N57" i="1" s="1"/>
  <c r="E58" i="1"/>
  <c r="G58" i="1" s="1"/>
  <c r="N58" i="1" s="1"/>
  <c r="E59" i="1"/>
  <c r="G59" i="1" s="1"/>
  <c r="N59" i="1" s="1"/>
  <c r="E60" i="1"/>
  <c r="G60" i="1" s="1"/>
  <c r="N60" i="1" s="1"/>
  <c r="E61" i="1"/>
  <c r="G61" i="1" s="1"/>
  <c r="N61" i="1" s="1"/>
  <c r="E62" i="1"/>
  <c r="G62" i="1" s="1"/>
  <c r="N62" i="1" s="1"/>
  <c r="E63" i="1"/>
  <c r="G63" i="1" s="1"/>
  <c r="N63" i="1" s="1"/>
  <c r="E64" i="1"/>
  <c r="G64" i="1" s="1"/>
  <c r="N64" i="1" s="1"/>
  <c r="E65" i="1"/>
  <c r="G65" i="1" s="1"/>
  <c r="N65" i="1" s="1"/>
  <c r="E29" i="1"/>
  <c r="E23" i="1"/>
  <c r="E24" i="1"/>
  <c r="G24" i="1" s="1"/>
  <c r="E25" i="1"/>
  <c r="G25" i="1" s="1"/>
  <c r="E26" i="1"/>
  <c r="G26" i="1" s="1"/>
  <c r="E27" i="1"/>
  <c r="G27" i="1" s="1"/>
  <c r="E13" i="1"/>
  <c r="G13" i="1" s="1"/>
  <c r="N13" i="1" s="1"/>
  <c r="E14" i="1"/>
  <c r="G14" i="1" s="1"/>
  <c r="N14" i="1" s="1"/>
  <c r="E15" i="1"/>
  <c r="G15" i="1" s="1"/>
  <c r="N15" i="1" s="1"/>
  <c r="E16" i="1"/>
  <c r="G16" i="1" s="1"/>
  <c r="N16" i="1" s="1"/>
  <c r="E17" i="1"/>
  <c r="G17" i="1" s="1"/>
  <c r="N17" i="1" s="1"/>
  <c r="E18" i="1"/>
  <c r="G18" i="1" s="1"/>
  <c r="N18" i="1" s="1"/>
  <c r="E19" i="1"/>
  <c r="G19" i="1" s="1"/>
  <c r="N19" i="1" s="1"/>
  <c r="E20" i="1"/>
  <c r="G20" i="1" s="1"/>
  <c r="N20" i="1" s="1"/>
  <c r="E21" i="1"/>
  <c r="G21" i="1" s="1"/>
  <c r="N21" i="1" s="1"/>
  <c r="M171" i="1" l="1"/>
  <c r="M175" i="1"/>
  <c r="M166" i="1"/>
  <c r="M158" i="1"/>
  <c r="M165" i="1"/>
  <c r="M172" i="1"/>
  <c r="M164" i="1"/>
  <c r="M163" i="1"/>
  <c r="M162" i="1"/>
  <c r="M169" i="1"/>
  <c r="M161" i="1"/>
  <c r="M177" i="1"/>
  <c r="M168" i="1"/>
  <c r="M160" i="1"/>
  <c r="M170" i="1"/>
  <c r="M185" i="1"/>
  <c r="M184" i="1"/>
  <c r="M176" i="1"/>
  <c r="M167" i="1"/>
  <c r="M159" i="1"/>
  <c r="M286" i="1"/>
  <c r="N286" i="1"/>
  <c r="E179" i="1"/>
  <c r="N27" i="1"/>
  <c r="M27" i="1"/>
  <c r="M26" i="1"/>
  <c r="N26" i="1"/>
  <c r="M24" i="1"/>
  <c r="N24" i="1"/>
  <c r="M25" i="1"/>
  <c r="N25" i="1"/>
  <c r="E288" i="1"/>
  <c r="E274" i="1" s="1"/>
  <c r="E182" i="1"/>
  <c r="M135" i="1"/>
  <c r="N260" i="1"/>
  <c r="M260" i="1"/>
  <c r="M152" i="1"/>
  <c r="N152" i="1"/>
  <c r="E121" i="1"/>
  <c r="E76" i="1" s="1"/>
  <c r="M201" i="1"/>
  <c r="N201" i="1"/>
  <c r="M243" i="1"/>
  <c r="N243" i="1"/>
  <c r="M226" i="1"/>
  <c r="N226" i="1"/>
  <c r="M248" i="1"/>
  <c r="N248" i="1"/>
  <c r="N285" i="1"/>
  <c r="M285" i="1"/>
  <c r="N277" i="1"/>
  <c r="M277" i="1"/>
  <c r="G29" i="1"/>
  <c r="M151" i="1"/>
  <c r="N151" i="1"/>
  <c r="M142" i="1"/>
  <c r="M134" i="1"/>
  <c r="G210" i="1"/>
  <c r="E209" i="1"/>
  <c r="E195" i="1" s="1"/>
  <c r="N200" i="1"/>
  <c r="M200" i="1"/>
  <c r="G251" i="1"/>
  <c r="G250" i="1" s="1"/>
  <c r="M242" i="1"/>
  <c r="N242" i="1"/>
  <c r="M233" i="1"/>
  <c r="N233" i="1"/>
  <c r="M225" i="1"/>
  <c r="N225" i="1"/>
  <c r="N259" i="1"/>
  <c r="M259" i="1"/>
  <c r="G275" i="1"/>
  <c r="N284" i="1"/>
  <c r="M284" i="1"/>
  <c r="M276" i="1"/>
  <c r="N276" i="1"/>
  <c r="G174" i="1"/>
  <c r="N174" i="1" s="1"/>
  <c r="E173" i="1"/>
  <c r="E156" i="1" s="1"/>
  <c r="N150" i="1"/>
  <c r="M150" i="1"/>
  <c r="M141" i="1"/>
  <c r="M133" i="1"/>
  <c r="M208" i="1"/>
  <c r="N208" i="1"/>
  <c r="M199" i="1"/>
  <c r="N199" i="1"/>
  <c r="N249" i="1"/>
  <c r="M249" i="1"/>
  <c r="N241" i="1"/>
  <c r="M241" i="1"/>
  <c r="N232" i="1"/>
  <c r="M232" i="1"/>
  <c r="N222" i="1"/>
  <c r="M222" i="1"/>
  <c r="N258" i="1"/>
  <c r="M258" i="1"/>
  <c r="M292" i="1"/>
  <c r="N292" i="1"/>
  <c r="M283" i="1"/>
  <c r="N283" i="1"/>
  <c r="G289" i="1"/>
  <c r="G180" i="1"/>
  <c r="N180" i="1" s="1"/>
  <c r="G23" i="1"/>
  <c r="E22" i="1"/>
  <c r="G122" i="1"/>
  <c r="N122" i="1" s="1"/>
  <c r="M211" i="1"/>
  <c r="N211" i="1"/>
  <c r="M252" i="1"/>
  <c r="N252" i="1"/>
  <c r="M234" i="1"/>
  <c r="N234" i="1"/>
  <c r="M149" i="1"/>
  <c r="N149" i="1"/>
  <c r="M140" i="1"/>
  <c r="M206" i="1"/>
  <c r="N206" i="1"/>
  <c r="M198" i="1"/>
  <c r="N198" i="1"/>
  <c r="M240" i="1"/>
  <c r="N240" i="1"/>
  <c r="M231" i="1"/>
  <c r="N231" i="1"/>
  <c r="M221" i="1"/>
  <c r="N221" i="1"/>
  <c r="M257" i="1"/>
  <c r="N257" i="1"/>
  <c r="M291" i="1"/>
  <c r="N291" i="1"/>
  <c r="M282" i="1"/>
  <c r="N282" i="1"/>
  <c r="G294" i="1"/>
  <c r="G148" i="1"/>
  <c r="E147" i="1"/>
  <c r="E131" i="1" s="1"/>
  <c r="M139" i="1"/>
  <c r="N197" i="1"/>
  <c r="M197" i="1"/>
  <c r="N247" i="1"/>
  <c r="M247" i="1"/>
  <c r="M239" i="1"/>
  <c r="N239" i="1"/>
  <c r="M230" i="1"/>
  <c r="N230" i="1"/>
  <c r="M220" i="1"/>
  <c r="N220" i="1"/>
  <c r="M256" i="1"/>
  <c r="N256" i="1"/>
  <c r="N290" i="1"/>
  <c r="M290" i="1"/>
  <c r="N281" i="1"/>
  <c r="M281" i="1"/>
  <c r="G296" i="1"/>
  <c r="E295" i="1"/>
  <c r="E293" i="1" s="1"/>
  <c r="N155" i="1"/>
  <c r="M155" i="1"/>
  <c r="M146" i="1"/>
  <c r="M138" i="1"/>
  <c r="M143" i="1"/>
  <c r="M214" i="1"/>
  <c r="N214" i="1"/>
  <c r="M204" i="1"/>
  <c r="N204" i="1"/>
  <c r="N205" i="1"/>
  <c r="M205" i="1"/>
  <c r="N246" i="1"/>
  <c r="M246" i="1"/>
  <c r="N237" i="1"/>
  <c r="M237" i="1"/>
  <c r="N229" i="1"/>
  <c r="M229" i="1"/>
  <c r="N219" i="1"/>
  <c r="M219" i="1"/>
  <c r="G264" i="1"/>
  <c r="E263" i="1"/>
  <c r="E254" i="1" s="1"/>
  <c r="M261" i="1"/>
  <c r="N261" i="1"/>
  <c r="G298" i="1"/>
  <c r="E297" i="1"/>
  <c r="G157" i="1"/>
  <c r="N157" i="1" s="1"/>
  <c r="G67" i="1"/>
  <c r="N67" i="1" s="1"/>
  <c r="E66" i="1"/>
  <c r="E28" i="1" s="1"/>
  <c r="M154" i="1"/>
  <c r="N154" i="1"/>
  <c r="M145" i="1"/>
  <c r="M137" i="1"/>
  <c r="M136" i="1"/>
  <c r="G189" i="1"/>
  <c r="E188" i="1"/>
  <c r="N213" i="1"/>
  <c r="M213" i="1"/>
  <c r="N203" i="1"/>
  <c r="M203" i="1"/>
  <c r="M216" i="1"/>
  <c r="N216" i="1"/>
  <c r="M245" i="1"/>
  <c r="N245" i="1"/>
  <c r="M236" i="1"/>
  <c r="N236" i="1"/>
  <c r="M228" i="1"/>
  <c r="N228" i="1"/>
  <c r="M218" i="1"/>
  <c r="N218" i="1"/>
  <c r="M287" i="1"/>
  <c r="N287" i="1"/>
  <c r="M279" i="1"/>
  <c r="N279" i="1"/>
  <c r="N153" i="1"/>
  <c r="M153" i="1"/>
  <c r="M144" i="1"/>
  <c r="M212" i="1"/>
  <c r="N212" i="1"/>
  <c r="M202" i="1"/>
  <c r="N202" i="1"/>
  <c r="N253" i="1"/>
  <c r="M253" i="1"/>
  <c r="N244" i="1"/>
  <c r="M244" i="1"/>
  <c r="N235" i="1"/>
  <c r="M235" i="1"/>
  <c r="N227" i="1"/>
  <c r="M227" i="1"/>
  <c r="N217" i="1"/>
  <c r="M217" i="1"/>
  <c r="G269" i="1"/>
  <c r="M278" i="1"/>
  <c r="N278" i="1"/>
  <c r="G280" i="1"/>
  <c r="F187" i="1"/>
  <c r="G196" i="1"/>
  <c r="G183" i="1"/>
  <c r="L298" i="1"/>
  <c r="L297" i="1" s="1"/>
  <c r="O297" i="1"/>
  <c r="C297" i="1"/>
  <c r="L296" i="1"/>
  <c r="L295" i="1" s="1"/>
  <c r="L294" i="1"/>
  <c r="O274" i="1"/>
  <c r="C288" i="1"/>
  <c r="C274" i="1" s="1"/>
  <c r="L275" i="1"/>
  <c r="L274" i="1" s="1"/>
  <c r="L272" i="1"/>
  <c r="L271" i="1" s="1"/>
  <c r="D272" i="1"/>
  <c r="D271" i="1" s="1"/>
  <c r="D268" i="1" s="1"/>
  <c r="C272" i="1"/>
  <c r="L270" i="1"/>
  <c r="L269" i="1"/>
  <c r="L267" i="1"/>
  <c r="L266" i="1"/>
  <c r="L265" i="1"/>
  <c r="L264" i="1"/>
  <c r="C263" i="1"/>
  <c r="L262" i="1"/>
  <c r="L255" i="1"/>
  <c r="C250" i="1"/>
  <c r="L196" i="1"/>
  <c r="L195" i="1" s="1"/>
  <c r="L194" i="1"/>
  <c r="L193" i="1"/>
  <c r="L192" i="1"/>
  <c r="L191" i="1"/>
  <c r="L190" i="1"/>
  <c r="M190" i="1"/>
  <c r="P188" i="1"/>
  <c r="L189" i="1"/>
  <c r="L183" i="1"/>
  <c r="L181" i="1"/>
  <c r="L180" i="1"/>
  <c r="C131" i="1"/>
  <c r="L132" i="1"/>
  <c r="L131" i="1" s="1"/>
  <c r="L130" i="1"/>
  <c r="L129" i="1"/>
  <c r="L128" i="1"/>
  <c r="L127" i="1"/>
  <c r="L126" i="1"/>
  <c r="M126" i="1"/>
  <c r="L125" i="1"/>
  <c r="L124" i="1"/>
  <c r="L123" i="1"/>
  <c r="M123" i="1"/>
  <c r="L122" i="1"/>
  <c r="L120" i="1"/>
  <c r="L119" i="1"/>
  <c r="L118" i="1"/>
  <c r="L117" i="1"/>
  <c r="L116" i="1"/>
  <c r="L115" i="1"/>
  <c r="M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M91" i="1"/>
  <c r="L90" i="1"/>
  <c r="L89" i="1"/>
  <c r="L88" i="1"/>
  <c r="L87" i="1"/>
  <c r="L86" i="1"/>
  <c r="M86" i="1"/>
  <c r="L85" i="1"/>
  <c r="L84" i="1"/>
  <c r="L83" i="1"/>
  <c r="L82" i="1"/>
  <c r="L81" i="1"/>
  <c r="L80" i="1"/>
  <c r="L79" i="1"/>
  <c r="L78" i="1"/>
  <c r="L77" i="1"/>
  <c r="L75" i="1"/>
  <c r="L74" i="1"/>
  <c r="L73" i="1"/>
  <c r="L72" i="1"/>
  <c r="L71" i="1"/>
  <c r="L70" i="1"/>
  <c r="L69" i="1"/>
  <c r="L68" i="1"/>
  <c r="L67" i="1"/>
  <c r="L65" i="1"/>
  <c r="L64" i="1"/>
  <c r="L63" i="1"/>
  <c r="M63" i="1"/>
  <c r="L62" i="1"/>
  <c r="L61" i="1"/>
  <c r="L60" i="1"/>
  <c r="L59" i="1"/>
  <c r="L58" i="1"/>
  <c r="M58" i="1"/>
  <c r="L57" i="1"/>
  <c r="L56" i="1"/>
  <c r="L55" i="1"/>
  <c r="L54" i="1"/>
  <c r="L53" i="1"/>
  <c r="L52" i="1"/>
  <c r="L51" i="1"/>
  <c r="L50" i="1"/>
  <c r="M50" i="1"/>
  <c r="L49" i="1"/>
  <c r="L48" i="1"/>
  <c r="L47" i="1"/>
  <c r="L46" i="1"/>
  <c r="L45" i="1"/>
  <c r="L44" i="1"/>
  <c r="L43" i="1"/>
  <c r="M43" i="1"/>
  <c r="L42" i="1"/>
  <c r="L41" i="1"/>
  <c r="L40" i="1"/>
  <c r="L39" i="1"/>
  <c r="L38" i="1"/>
  <c r="L37" i="1"/>
  <c r="L36" i="1"/>
  <c r="M36" i="1"/>
  <c r="L35" i="1"/>
  <c r="M35" i="1"/>
  <c r="L34" i="1"/>
  <c r="L33" i="1"/>
  <c r="L32" i="1"/>
  <c r="L31" i="1"/>
  <c r="L30" i="1"/>
  <c r="L29" i="1"/>
  <c r="L21" i="1"/>
  <c r="L20" i="1"/>
  <c r="L19" i="1"/>
  <c r="L18" i="1"/>
  <c r="L17" i="1"/>
  <c r="L16" i="1"/>
  <c r="L15" i="1"/>
  <c r="L14" i="1"/>
  <c r="L13" i="1"/>
  <c r="L12" i="1"/>
  <c r="E12" i="1"/>
  <c r="G182" i="1" l="1"/>
  <c r="N183" i="1"/>
  <c r="C215" i="1"/>
  <c r="E250" i="1"/>
  <c r="E215" i="1" s="1"/>
  <c r="M157" i="1"/>
  <c r="M174" i="1"/>
  <c r="G188" i="1"/>
  <c r="G263" i="1"/>
  <c r="G121" i="1"/>
  <c r="G179" i="1"/>
  <c r="G66" i="1"/>
  <c r="N66" i="1" s="1"/>
  <c r="G297" i="1"/>
  <c r="G295" i="1"/>
  <c r="G22" i="1"/>
  <c r="N22" i="1" s="1"/>
  <c r="N23" i="1"/>
  <c r="M23" i="1"/>
  <c r="L182" i="1"/>
  <c r="M280" i="1"/>
  <c r="N280" i="1"/>
  <c r="L179" i="1"/>
  <c r="G288" i="1"/>
  <c r="N289" i="1"/>
  <c r="N288" i="1" s="1"/>
  <c r="M289" i="1"/>
  <c r="M288" i="1" s="1"/>
  <c r="L22" i="1"/>
  <c r="L11" i="1" s="1"/>
  <c r="L293" i="1"/>
  <c r="G173" i="1"/>
  <c r="N173" i="1" s="1"/>
  <c r="L268" i="1"/>
  <c r="G147" i="1"/>
  <c r="N147" i="1" s="1"/>
  <c r="M148" i="1"/>
  <c r="M147" i="1" s="1"/>
  <c r="N148" i="1"/>
  <c r="N210" i="1"/>
  <c r="N209" i="1" s="1"/>
  <c r="G209" i="1"/>
  <c r="M210" i="1"/>
  <c r="M209" i="1" s="1"/>
  <c r="L66" i="1"/>
  <c r="L28" i="1" s="1"/>
  <c r="L121" i="1"/>
  <c r="L76" i="1" s="1"/>
  <c r="G12" i="1"/>
  <c r="E11" i="1"/>
  <c r="M251" i="1"/>
  <c r="M250" i="1" s="1"/>
  <c r="M215" i="1" s="1"/>
  <c r="N251" i="1"/>
  <c r="N250" i="1" s="1"/>
  <c r="N215" i="1" s="1"/>
  <c r="L263" i="1"/>
  <c r="L254" i="1" s="1"/>
  <c r="L188" i="1"/>
  <c r="C254" i="1"/>
  <c r="C293" i="1"/>
  <c r="E272" i="1"/>
  <c r="M275" i="1"/>
  <c r="M269" i="1"/>
  <c r="N262" i="1"/>
  <c r="M192" i="1"/>
  <c r="M77" i="1"/>
  <c r="N191" i="1"/>
  <c r="M89" i="1"/>
  <c r="M298" i="1"/>
  <c r="M297" i="1" s="1"/>
  <c r="O187" i="1"/>
  <c r="M296" i="1"/>
  <c r="M295" i="1" s="1"/>
  <c r="N296" i="1"/>
  <c r="N295" i="1" s="1"/>
  <c r="M82" i="1"/>
  <c r="M114" i="1"/>
  <c r="M13" i="1"/>
  <c r="M47" i="1"/>
  <c r="M106" i="1"/>
  <c r="M94" i="1"/>
  <c r="M132" i="1"/>
  <c r="M116" i="1"/>
  <c r="D10" i="1"/>
  <c r="M113" i="1"/>
  <c r="F10" i="1"/>
  <c r="M196" i="1"/>
  <c r="M38" i="1"/>
  <c r="M130" i="1"/>
  <c r="M46" i="1"/>
  <c r="M90" i="1"/>
  <c r="M67" i="1"/>
  <c r="M53" i="1"/>
  <c r="M62" i="1"/>
  <c r="M75" i="1"/>
  <c r="M122" i="1"/>
  <c r="M129" i="1"/>
  <c r="M183" i="1"/>
  <c r="M61" i="1"/>
  <c r="N266" i="1"/>
  <c r="O10" i="1"/>
  <c r="M34" i="1"/>
  <c r="M64" i="1"/>
  <c r="M14" i="1"/>
  <c r="M16" i="1"/>
  <c r="M18" i="1"/>
  <c r="M32" i="1"/>
  <c r="M41" i="1"/>
  <c r="M48" i="1"/>
  <c r="M110" i="1"/>
  <c r="M57" i="1"/>
  <c r="M104" i="1"/>
  <c r="M72" i="1"/>
  <c r="M17" i="1"/>
  <c r="M19" i="1"/>
  <c r="M49" i="1"/>
  <c r="M101" i="1"/>
  <c r="M111" i="1"/>
  <c r="M84" i="1"/>
  <c r="M20" i="1"/>
  <c r="M87" i="1"/>
  <c r="M108" i="1"/>
  <c r="M30" i="1"/>
  <c r="M31" i="1"/>
  <c r="M37" i="1"/>
  <c r="M39" i="1"/>
  <c r="M40" i="1"/>
  <c r="M56" i="1"/>
  <c r="M59" i="1"/>
  <c r="M79" i="1"/>
  <c r="M83" i="1"/>
  <c r="M100" i="1"/>
  <c r="M107" i="1"/>
  <c r="M117" i="1"/>
  <c r="M112" i="1"/>
  <c r="M71" i="1"/>
  <c r="M85" i="1"/>
  <c r="M88" i="1"/>
  <c r="M96" i="1"/>
  <c r="M119" i="1"/>
  <c r="N193" i="1"/>
  <c r="M193" i="1"/>
  <c r="N255" i="1"/>
  <c r="M255" i="1"/>
  <c r="M44" i="1"/>
  <c r="M74" i="1"/>
  <c r="M102" i="1"/>
  <c r="M105" i="1"/>
  <c r="M125" i="1"/>
  <c r="M45" i="1"/>
  <c r="M52" i="1"/>
  <c r="M54" i="1"/>
  <c r="M55" i="1"/>
  <c r="M78" i="1"/>
  <c r="M81" i="1"/>
  <c r="M109" i="1"/>
  <c r="M60" i="1"/>
  <c r="M15" i="1"/>
  <c r="M42" i="1"/>
  <c r="M68" i="1"/>
  <c r="M69" i="1"/>
  <c r="M92" i="1"/>
  <c r="M118" i="1"/>
  <c r="M120" i="1"/>
  <c r="M128" i="1"/>
  <c r="M73" i="1"/>
  <c r="M80" i="1"/>
  <c r="M93" i="1"/>
  <c r="M21" i="1"/>
  <c r="M33" i="1"/>
  <c r="M51" i="1"/>
  <c r="M65" i="1"/>
  <c r="M103" i="1"/>
  <c r="M95" i="1"/>
  <c r="M97" i="1"/>
  <c r="M98" i="1"/>
  <c r="M99" i="1"/>
  <c r="M127" i="1"/>
  <c r="J187" i="1"/>
  <c r="N265" i="1"/>
  <c r="M265" i="1"/>
  <c r="M189" i="1"/>
  <c r="N189" i="1"/>
  <c r="N267" i="1"/>
  <c r="M267" i="1"/>
  <c r="C271" i="1"/>
  <c r="M181" i="1"/>
  <c r="D187" i="1"/>
  <c r="N190" i="1"/>
  <c r="N194" i="1"/>
  <c r="M194" i="1"/>
  <c r="N196" i="1"/>
  <c r="M266" i="1"/>
  <c r="N298" i="1"/>
  <c r="N297" i="1" s="1"/>
  <c r="M262" i="1"/>
  <c r="N275" i="1"/>
  <c r="M191" i="1"/>
  <c r="N269" i="1"/>
  <c r="G76" i="1" l="1"/>
  <c r="N121" i="1"/>
  <c r="M173" i="1"/>
  <c r="G293" i="1"/>
  <c r="G254" i="1"/>
  <c r="G28" i="1"/>
  <c r="G156" i="1"/>
  <c r="G131" i="1"/>
  <c r="G11" i="1"/>
  <c r="N12" i="1"/>
  <c r="N11" i="1" s="1"/>
  <c r="N195" i="1"/>
  <c r="N274" i="1"/>
  <c r="M195" i="1"/>
  <c r="N182" i="1"/>
  <c r="N131" i="1"/>
  <c r="G272" i="1"/>
  <c r="E271" i="1"/>
  <c r="M12" i="1"/>
  <c r="M131" i="1"/>
  <c r="M182" i="1"/>
  <c r="M274" i="1"/>
  <c r="G215" i="1"/>
  <c r="G195" i="1"/>
  <c r="G274" i="1"/>
  <c r="M188" i="1"/>
  <c r="C10" i="1"/>
  <c r="C268" i="1"/>
  <c r="C187" i="1" s="1"/>
  <c r="M294" i="1"/>
  <c r="M293" i="1" s="1"/>
  <c r="I187" i="1"/>
  <c r="N294" i="1"/>
  <c r="N293" i="1" s="1"/>
  <c r="N192" i="1"/>
  <c r="N188" i="1" s="1"/>
  <c r="K10" i="1"/>
  <c r="F9" i="1"/>
  <c r="O9" i="1"/>
  <c r="D9" i="1"/>
  <c r="M22" i="1"/>
  <c r="P187" i="1"/>
  <c r="J10" i="1"/>
  <c r="L187" i="1"/>
  <c r="N29" i="1"/>
  <c r="M29" i="1"/>
  <c r="M70" i="1"/>
  <c r="M66" i="1" s="1"/>
  <c r="M124" i="1"/>
  <c r="M121" i="1" s="1"/>
  <c r="M76" i="1" s="1"/>
  <c r="N76" i="1"/>
  <c r="M270" i="1"/>
  <c r="N270" i="1"/>
  <c r="N179" i="1"/>
  <c r="M180" i="1"/>
  <c r="M179" i="1" s="1"/>
  <c r="N264" i="1"/>
  <c r="N263" i="1" s="1"/>
  <c r="N254" i="1" s="1"/>
  <c r="M264" i="1"/>
  <c r="M263" i="1" s="1"/>
  <c r="M254" i="1" s="1"/>
  <c r="E268" i="1" l="1"/>
  <c r="E187" i="1" s="1"/>
  <c r="G271" i="1"/>
  <c r="I9" i="1"/>
  <c r="N156" i="1"/>
  <c r="P10" i="1"/>
  <c r="P9" i="1" s="1"/>
  <c r="M28" i="1"/>
  <c r="M11" i="1"/>
  <c r="N28" i="1"/>
  <c r="L156" i="1"/>
  <c r="L10" i="1" s="1"/>
  <c r="L9" i="1" s="1"/>
  <c r="M156" i="1"/>
  <c r="C9" i="1"/>
  <c r="M272" i="1"/>
  <c r="K9" i="1"/>
  <c r="H9" i="1"/>
  <c r="N272" i="1"/>
  <c r="J9" i="1"/>
  <c r="N271" i="1" l="1"/>
  <c r="N268" i="1" s="1"/>
  <c r="N187" i="1" s="1"/>
  <c r="M271" i="1"/>
  <c r="M268" i="1" s="1"/>
  <c r="M187" i="1" s="1"/>
  <c r="G268" i="1"/>
  <c r="G187" i="1" l="1"/>
  <c r="N10" i="1"/>
  <c r="N9" i="1" s="1"/>
  <c r="E10" i="1"/>
  <c r="E9" i="1" s="1"/>
  <c r="M10" i="1"/>
  <c r="M9" i="1" s="1"/>
  <c r="G10" i="1" l="1"/>
  <c r="G9" i="1" l="1"/>
</calcChain>
</file>

<file path=xl/sharedStrings.xml><?xml version="1.0" encoding="utf-8"?>
<sst xmlns="http://schemas.openxmlformats.org/spreadsheetml/2006/main" count="554" uniqueCount="430">
  <si>
    <t>MUNICIPIO DE PANAMÁ</t>
  </si>
  <si>
    <t>DIRECCIÓN DE PLANIFICACIÓN ESTRATÉGICA Y PRESUPUESTO</t>
  </si>
  <si>
    <t xml:space="preserve">INFORME DE EJECUCIÓN PRESUPUESTARIA </t>
  </si>
  <si>
    <t>(En balboas)</t>
  </si>
  <si>
    <t>Objeto de Gastos</t>
  </si>
  <si>
    <t>Descripción</t>
  </si>
  <si>
    <t>Presupuesto Ley</t>
  </si>
  <si>
    <t>Contención del Gasto</t>
  </si>
  <si>
    <t>Presupuesto Modificado</t>
  </si>
  <si>
    <t>Asignado</t>
  </si>
  <si>
    <t>Saldo de Contrato por Ejecutar</t>
  </si>
  <si>
    <t>Compromiso Mensual</t>
  </si>
  <si>
    <t>Saldo a la Fecha</t>
  </si>
  <si>
    <t>Saldo por Asignar</t>
  </si>
  <si>
    <t>Saldo Anual</t>
  </si>
  <si>
    <t>Pagado</t>
  </si>
  <si>
    <t>Por Pagar a la Fecha</t>
  </si>
  <si>
    <t>4 = (1+3)</t>
  </si>
  <si>
    <t>9 = (5-8)</t>
  </si>
  <si>
    <t>10 = (4-5)</t>
  </si>
  <si>
    <t>11 = (4-8)</t>
  </si>
  <si>
    <t>13 = (8-12)</t>
  </si>
  <si>
    <t>TOTAL</t>
  </si>
  <si>
    <t>FUNCIONAMIENTO</t>
  </si>
  <si>
    <t>0 - SERVICIOS PERSONALES</t>
  </si>
  <si>
    <t>001</t>
  </si>
  <si>
    <t>Personal Fijo</t>
  </si>
  <si>
    <t>002</t>
  </si>
  <si>
    <t>Personal Transitorio</t>
  </si>
  <si>
    <t>003</t>
  </si>
  <si>
    <t>Personal Contingente</t>
  </si>
  <si>
    <t>020</t>
  </si>
  <si>
    <t>Dietas</t>
  </si>
  <si>
    <t>030</t>
  </si>
  <si>
    <t>Gastos de Representación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</si>
  <si>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</si>
  <si>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</si>
  <si>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</si>
  <si>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</si>
  <si>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</si>
  <si>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</si>
  <si>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</si>
  <si>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</si>
  <si>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</si>
  <si>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Complementario</t>
  </si>
  <si>
    <t>090</t>
  </si>
  <si>
    <t>Créditos Reconocidos por Servicios Personales</t>
  </si>
  <si>
    <t>091</t>
  </si>
  <si>
    <t>SUELDOS</t>
  </si>
  <si>
    <t>093</t>
  </si>
  <si>
    <t>DIETAS</t>
  </si>
  <si>
    <t>094</t>
  </si>
  <si>
    <t>GASTOS DE REPRESENTACIàN FIJO</t>
  </si>
  <si>
    <t>096</t>
  </si>
  <si>
    <t>XIII MES</t>
  </si>
  <si>
    <t>099</t>
  </si>
  <si>
    <t>CONTRIBUCIONES A LA SEGURIDAD SOCIAL</t>
  </si>
  <si>
    <t>1 - SERVICIOS NO PERSONALES</t>
  </si>
  <si>
    <t>101</t>
  </si>
  <si>
    <t>De Edificios y Locales</t>
  </si>
  <si>
    <t>103</t>
  </si>
  <si>
    <t>De Equipo de Oficina</t>
  </si>
  <si>
    <t>105</t>
  </si>
  <si>
    <t>De Equipo de Transporte</t>
  </si>
  <si>
    <t>106</t>
  </si>
  <si>
    <t>De Terrenos</t>
  </si>
  <si>
    <t>109</t>
  </si>
  <si>
    <t>Otros Alquileres</t>
  </si>
  <si>
    <t>111</t>
  </si>
  <si>
    <t>Agua</t>
  </si>
  <si>
    <t>112</t>
  </si>
  <si>
    <t>Aseo</t>
  </si>
  <si>
    <t>113</t>
  </si>
  <si>
    <t>Correo</t>
  </si>
  <si>
    <t>114</t>
  </si>
  <si>
    <t>Energía Eléctrica</t>
  </si>
  <si>
    <t>115</t>
  </si>
  <si>
    <t>Telecomunicaciones</t>
  </si>
  <si>
    <t>116</t>
  </si>
  <si>
    <t>Servicio de Transmisión de Datos</t>
  </si>
  <si>
    <t>117</t>
  </si>
  <si>
    <t>Servicio de Telefonía Celular</t>
  </si>
  <si>
    <t>120</t>
  </si>
  <si>
    <t>Impresión, Encuadernación y Otros</t>
  </si>
  <si>
    <t>131</t>
  </si>
  <si>
    <t>Anuncios y Avisos</t>
  </si>
  <si>
    <t>132</t>
  </si>
  <si>
    <t>Promoción y Publicidad</t>
  </si>
  <si>
    <t>141</t>
  </si>
  <si>
    <t>Viáticos Dentro del País</t>
  </si>
  <si>
    <t>142</t>
  </si>
  <si>
    <t>143</t>
  </si>
  <si>
    <t>Viáticos a Otras Personas</t>
  </si>
  <si>
    <t>151</t>
  </si>
  <si>
    <t>Transporte Dentro del País</t>
  </si>
  <si>
    <t>152</t>
  </si>
  <si>
    <t>Transporte de o para el Exterior</t>
  </si>
  <si>
    <t>153</t>
  </si>
  <si>
    <t>Transporte de otras Personas</t>
  </si>
  <si>
    <t>154</t>
  </si>
  <si>
    <t>Transporte de Bienes</t>
  </si>
  <si>
    <t>161</t>
  </si>
  <si>
    <t>Almacenaje</t>
  </si>
  <si>
    <t>162</t>
  </si>
  <si>
    <t>Comisiones y Gastos Bancarios</t>
  </si>
  <si>
    <t>163</t>
  </si>
  <si>
    <t>Gastos Judiciales</t>
  </si>
  <si>
    <t>164</t>
  </si>
  <si>
    <t>Gastos de Seguros</t>
  </si>
  <si>
    <t>165</t>
  </si>
  <si>
    <t>Servicios Comerciales</t>
  </si>
  <si>
    <t>166</t>
  </si>
  <si>
    <t>Servicios Mèdicos en el Paìs</t>
  </si>
  <si>
    <t>169</t>
  </si>
  <si>
    <t>Otros Servicios Comerciales y Financieros</t>
  </si>
  <si>
    <t>171</t>
  </si>
  <si>
    <t>Consultorías</t>
  </si>
  <si>
    <t>172</t>
  </si>
  <si>
    <t>Servicios Especiales</t>
  </si>
  <si>
    <t>181</t>
  </si>
  <si>
    <t>Mant. y Rep. de Edificios</t>
  </si>
  <si>
    <t>182</t>
  </si>
  <si>
    <t>Mant. y Rep. de Maquinarias y Otros Equipos</t>
  </si>
  <si>
    <t>183</t>
  </si>
  <si>
    <t>Mant. y Rep.  de Mobiliario</t>
  </si>
  <si>
    <t>184</t>
  </si>
  <si>
    <t>Mant. y Rep. de Obras</t>
  </si>
  <si>
    <t>185</t>
  </si>
  <si>
    <t>Mant. y Rep. de Equipo de Computación</t>
  </si>
  <si>
    <t>189</t>
  </si>
  <si>
    <t>Otros Mantenimientos y Reparaciones</t>
  </si>
  <si>
    <t>190</t>
  </si>
  <si>
    <t>Créditos Reconocidos por Servicios No Personales</t>
  </si>
  <si>
    <t>ALQUILERES</t>
  </si>
  <si>
    <t>SERVICIOS BµSICOS</t>
  </si>
  <si>
    <t>IMPRESIàN, ENCUADERNACIàN Y OTROS</t>
  </si>
  <si>
    <t>INFORMACIàN Y PUBLICIDAD</t>
  </si>
  <si>
    <t>VIµTICOS</t>
  </si>
  <si>
    <t>TRANSPORTE DE PERSONAS Y BIENES</t>
  </si>
  <si>
    <t>SERVICIOS COMERCIALES Y FINANCIEROS</t>
  </si>
  <si>
    <t>CONSULTORÖAS Y SERVICIOS ESPECIALES</t>
  </si>
  <si>
    <t>MANTENIMIENTO Y REPARACIàN</t>
  </si>
  <si>
    <t>2 - MATERIALES Y SUMINISTROS</t>
  </si>
  <si>
    <t>201</t>
  </si>
  <si>
    <t>Alimentos para Consumo Humano</t>
  </si>
  <si>
    <t>202</t>
  </si>
  <si>
    <t>Alimentos para Animales</t>
  </si>
  <si>
    <t>203</t>
  </si>
  <si>
    <t>Bebidas</t>
  </si>
  <si>
    <t>211</t>
  </si>
  <si>
    <t>Acabado Textil</t>
  </si>
  <si>
    <t>212</t>
  </si>
  <si>
    <t>Calzado</t>
  </si>
  <si>
    <t>213</t>
  </si>
  <si>
    <t>Hilados y Telas</t>
  </si>
  <si>
    <t>214</t>
  </si>
  <si>
    <t>Prendas de Vestir</t>
  </si>
  <si>
    <t>219</t>
  </si>
  <si>
    <t>Otros Textiles y Vestuario</t>
  </si>
  <si>
    <t>221</t>
  </si>
  <si>
    <t>Diesel</t>
  </si>
  <si>
    <t>222</t>
  </si>
  <si>
    <t>Gas</t>
  </si>
  <si>
    <t>223</t>
  </si>
  <si>
    <t>Gasolina</t>
  </si>
  <si>
    <t>224</t>
  </si>
  <si>
    <t>Lubricantes</t>
  </si>
  <si>
    <t>229</t>
  </si>
  <si>
    <t>Otros Combustibles</t>
  </si>
  <si>
    <t>231</t>
  </si>
  <si>
    <t>Impresos</t>
  </si>
  <si>
    <t>232</t>
  </si>
  <si>
    <t>Papelería</t>
  </si>
  <si>
    <t>239</t>
  </si>
  <si>
    <t>Otros Productos de Papel y Cartón</t>
  </si>
  <si>
    <t>241</t>
  </si>
  <si>
    <t>Abonos y Fertilizantes</t>
  </si>
  <si>
    <t>242</t>
  </si>
  <si>
    <t>Insecticidas, Fumigantes y Otros</t>
  </si>
  <si>
    <t>243</t>
  </si>
  <si>
    <t>Pinturas, Colorantes y Tintes</t>
  </si>
  <si>
    <t>244</t>
  </si>
  <si>
    <t>Productos Medicinales y Farmacéuticos</t>
  </si>
  <si>
    <t>245</t>
  </si>
  <si>
    <t>Oxígeno Médico</t>
  </si>
  <si>
    <t>249</t>
  </si>
  <si>
    <t>Otros Productos Químicos</t>
  </si>
  <si>
    <t>252</t>
  </si>
  <si>
    <t>Cemento</t>
  </si>
  <si>
    <t>253</t>
  </si>
  <si>
    <t>Madera</t>
  </si>
  <si>
    <t>254</t>
  </si>
  <si>
    <t>255</t>
  </si>
  <si>
    <t>Material Eléctrico</t>
  </si>
  <si>
    <t>256</t>
  </si>
  <si>
    <t>Material Metálico</t>
  </si>
  <si>
    <t>257</t>
  </si>
  <si>
    <t>Piedra y Arena</t>
  </si>
  <si>
    <t>259</t>
  </si>
  <si>
    <t>Otros Materiales de Construcción</t>
  </si>
  <si>
    <t>261</t>
  </si>
  <si>
    <t>Artículos o Productos para Eventos Oficiales</t>
  </si>
  <si>
    <t>262</t>
  </si>
  <si>
    <t>Herramientas e Instrumentos</t>
  </si>
  <si>
    <t>263</t>
  </si>
  <si>
    <t>Material y Artículos de Seguridad Pública e Institucional</t>
  </si>
  <si>
    <t>265</t>
  </si>
  <si>
    <t>Materiales y Suministros de Computación</t>
  </si>
  <si>
    <t>269</t>
  </si>
  <si>
    <t>Otros Productos Varios</t>
  </si>
  <si>
    <t>271</t>
  </si>
  <si>
    <t>Útiles de Cocina y Comedor</t>
  </si>
  <si>
    <t>272</t>
  </si>
  <si>
    <t>Útiles Deportivos y Recreativos</t>
  </si>
  <si>
    <t>273</t>
  </si>
  <si>
    <t>Útiles de Aseo y Limpieza</t>
  </si>
  <si>
    <t>274</t>
  </si>
  <si>
    <t>Útiles y Materiales Médicos, de Laboratorio y Farmacias</t>
  </si>
  <si>
    <t>275</t>
  </si>
  <si>
    <t>Útiles y Materiales de Oficina</t>
  </si>
  <si>
    <t>276</t>
  </si>
  <si>
    <t>Materiales para Rayos X</t>
  </si>
  <si>
    <t>277</t>
  </si>
  <si>
    <t>Instrumental Médico y Quirúrgico</t>
  </si>
  <si>
    <t>278</t>
  </si>
  <si>
    <t>Artículos de Prótesis y Rehabilitación</t>
  </si>
  <si>
    <t>279</t>
  </si>
  <si>
    <t>Otros Útiles y Materiales</t>
  </si>
  <si>
    <t>280</t>
  </si>
  <si>
    <t>Repuestos</t>
  </si>
  <si>
    <t>290</t>
  </si>
  <si>
    <t>Créditos Reconocidos por Materiales y Suministros</t>
  </si>
  <si>
    <t>ALIMENTOS Y BEBIDAS</t>
  </si>
  <si>
    <t>TEXTILES Y VESTUARIO</t>
  </si>
  <si>
    <t>COMBUSTIBLES Y LUBRICANTES</t>
  </si>
  <si>
    <t>PRODUCTOS DE PAPEL Y CARTàN</t>
  </si>
  <si>
    <t>PRODUCTOS QUÖMICOS Y CONEXOS</t>
  </si>
  <si>
    <t>MATERIALES PARA CONSTRUCCIàN Y MANTENIMIENTO</t>
  </si>
  <si>
    <t>PRODUCTOS VARIOS</t>
  </si>
  <si>
    <t>éTILES Y MATERIALES DIVERSOS</t>
  </si>
  <si>
    <t>REPUESTOS</t>
  </si>
  <si>
    <t>3 - MAQUINARIAS Y EQUIPO DE PRODUCCION</t>
  </si>
  <si>
    <t>301</t>
  </si>
  <si>
    <t>Maquinaria y Equipo de Comunicaciones</t>
  </si>
  <si>
    <t>302</t>
  </si>
  <si>
    <t>Maquinaria y Equipo Agropecuario</t>
  </si>
  <si>
    <t>303</t>
  </si>
  <si>
    <t>Maquinaria y Equipo Industrial</t>
  </si>
  <si>
    <t>304</t>
  </si>
  <si>
    <t>Maquinaria y Equipo de Construciòn</t>
  </si>
  <si>
    <t>305</t>
  </si>
  <si>
    <t>Maquinaria y Equipo de Energía</t>
  </si>
  <si>
    <t>307</t>
  </si>
  <si>
    <t>Maquinaria y Equipo de Acueductos y Riego</t>
  </si>
  <si>
    <t>308</t>
  </si>
  <si>
    <t>Maquinaria y Equipo de Talleres y Almacenes</t>
  </si>
  <si>
    <t>309</t>
  </si>
  <si>
    <t>Otras Maquinarias y Equipos de Producción</t>
  </si>
  <si>
    <t>314</t>
  </si>
  <si>
    <t>Terrestre</t>
  </si>
  <si>
    <t>320</t>
  </si>
  <si>
    <t>Equipo Educacional y Recreativo</t>
  </si>
  <si>
    <t>331</t>
  </si>
  <si>
    <t>Equipo Médico y Odontológico</t>
  </si>
  <si>
    <t>340</t>
  </si>
  <si>
    <t>Equipo de Oficina</t>
  </si>
  <si>
    <t>350</t>
  </si>
  <si>
    <t>Mobiliario</t>
  </si>
  <si>
    <t>370</t>
  </si>
  <si>
    <t>Maquinaria y Equipos Varios</t>
  </si>
  <si>
    <t>380</t>
  </si>
  <si>
    <t>Equipo de Computación</t>
  </si>
  <si>
    <t>390</t>
  </si>
  <si>
    <t>Créditos Reconocidos por Maquinaria y Equipo</t>
  </si>
  <si>
    <t>391</t>
  </si>
  <si>
    <t>MAQUINARIA Y EQUIPO DE PRODUCCIàN</t>
  </si>
  <si>
    <t>392</t>
  </si>
  <si>
    <t>MAQUINARIA Y EQUIPO DE TRANSPORTE</t>
  </si>
  <si>
    <t>393</t>
  </si>
  <si>
    <t>EQUIPO EDUCACIONAL Y RECREATIVO</t>
  </si>
  <si>
    <t>394</t>
  </si>
  <si>
    <t>395</t>
  </si>
  <si>
    <t>EQUIPO DE OFICINA</t>
  </si>
  <si>
    <t>396</t>
  </si>
  <si>
    <t>MOBILIARIO</t>
  </si>
  <si>
    <t>398</t>
  </si>
  <si>
    <t>MAQUINARIA Y EQUIPOS VARIOS</t>
  </si>
  <si>
    <t>399</t>
  </si>
  <si>
    <t>EQUIPO DE COMPUTACIàN</t>
  </si>
  <si>
    <t>6 - TRANSFERENCIAS CORRIENTES</t>
  </si>
  <si>
    <t>611</t>
  </si>
  <si>
    <t>Donativos a Personas</t>
  </si>
  <si>
    <t>613</t>
  </si>
  <si>
    <t>Indemnizaciones Especiales</t>
  </si>
  <si>
    <t>619</t>
  </si>
  <si>
    <t>Otras Transferencias</t>
  </si>
  <si>
    <t>624</t>
  </si>
  <si>
    <t>Capacitación y Estudios</t>
  </si>
  <si>
    <t>631</t>
  </si>
  <si>
    <t>Subsidios Benéficos</t>
  </si>
  <si>
    <t>632</t>
  </si>
  <si>
    <t>Subsidios Culturales y Científicos</t>
  </si>
  <si>
    <t>633</t>
  </si>
  <si>
    <t>Subsidios Deportivos</t>
  </si>
  <si>
    <t>634</t>
  </si>
  <si>
    <t>Subsidios Educacionales</t>
  </si>
  <si>
    <t>635</t>
  </si>
  <si>
    <t>Empresas Productoras y Comerciales</t>
  </si>
  <si>
    <t>637</t>
  </si>
  <si>
    <t>Indemnizaciones a Instituciones Privadas</t>
  </si>
  <si>
    <t>639</t>
  </si>
  <si>
    <t>Otras sin Fines de Lucro</t>
  </si>
  <si>
    <t>642</t>
  </si>
  <si>
    <t>Instituciones Descentralizadas</t>
  </si>
  <si>
    <t>646</t>
  </si>
  <si>
    <t>Municipalidades y Juntas Comunales</t>
  </si>
  <si>
    <t>663</t>
  </si>
  <si>
    <t>664</t>
  </si>
  <si>
    <t>Cuotas a Organismos Mundiales</t>
  </si>
  <si>
    <t>665</t>
  </si>
  <si>
    <t>Cuotas a Otros Organismos</t>
  </si>
  <si>
    <t>690</t>
  </si>
  <si>
    <t>Créditos Reconocidos por Transferencias Corrientes</t>
  </si>
  <si>
    <t>692</t>
  </si>
  <si>
    <t>A PERSONAS</t>
  </si>
  <si>
    <t>693</t>
  </si>
  <si>
    <t>BECAS DE ESTUDIOS</t>
  </si>
  <si>
    <t>694</t>
  </si>
  <si>
    <t>A INSTITUCIONES PRIVADAS</t>
  </si>
  <si>
    <t>802</t>
  </si>
  <si>
    <t>Amortización de Préstamos Directos</t>
  </si>
  <si>
    <t>805</t>
  </si>
  <si>
    <t>Intereses sobre Préstamos Directos</t>
  </si>
  <si>
    <t>9 - ASIGNACIONES GLOBALES</t>
  </si>
  <si>
    <t>911</t>
  </si>
  <si>
    <t>Emergencias Nacionales</t>
  </si>
  <si>
    <t>930</t>
  </si>
  <si>
    <t>Imprevistos</t>
  </si>
  <si>
    <t>990</t>
  </si>
  <si>
    <t>Otras Asignaciones Globales</t>
  </si>
  <si>
    <t>INVERSION</t>
  </si>
  <si>
    <t>004</t>
  </si>
  <si>
    <t>Personal Transitorio para Inversiones</t>
  </si>
  <si>
    <t>Otros Alquiler</t>
  </si>
  <si>
    <t>Transporte dentro del Pais</t>
  </si>
  <si>
    <t>Mantenimiento y Reparaciones de Edificios</t>
  </si>
  <si>
    <t>192</t>
  </si>
  <si>
    <t>197</t>
  </si>
  <si>
    <t>198</t>
  </si>
  <si>
    <t>199</t>
  </si>
  <si>
    <t>Papeperìa</t>
  </si>
  <si>
    <t>Otros Productos y Tintes</t>
  </si>
  <si>
    <t>Otros Productos Quimicos</t>
  </si>
  <si>
    <t>Material y Artículos de Seguridad Pública è Institucional</t>
  </si>
  <si>
    <t>Materiales y Suminstros de Computaciòn</t>
  </si>
  <si>
    <t>Otros Materiales de Construcciòn</t>
  </si>
  <si>
    <t>Ùtiles y Materiales de Oficina</t>
  </si>
  <si>
    <t>295</t>
  </si>
  <si>
    <t>296</t>
  </si>
  <si>
    <t>297</t>
  </si>
  <si>
    <t>3 - MAQUINARIAS Y EQUIPO DE PRODUCCIÓN</t>
  </si>
  <si>
    <t>Equipo de Computaciòn</t>
  </si>
  <si>
    <t>4 - INVERSIÓN FINANCIERA</t>
  </si>
  <si>
    <t>402</t>
  </si>
  <si>
    <t>Adquisición de Terrenos</t>
  </si>
  <si>
    <t>439</t>
  </si>
  <si>
    <t>Otras Existencias</t>
  </si>
  <si>
    <t>490</t>
  </si>
  <si>
    <t>5 - OBRAS Y CONSTRUCCIONES</t>
  </si>
  <si>
    <t>502</t>
  </si>
  <si>
    <t>Avenidas, Calles y Aceras</t>
  </si>
  <si>
    <t>503</t>
  </si>
  <si>
    <t>Carreteras y Caminos</t>
  </si>
  <si>
    <t>511</t>
  </si>
  <si>
    <t>Edificios de Administración</t>
  </si>
  <si>
    <t>512</t>
  </si>
  <si>
    <t>Edificios para Educación</t>
  </si>
  <si>
    <t>513</t>
  </si>
  <si>
    <t>Edificios Industriales y Comerciales</t>
  </si>
  <si>
    <t>514</t>
  </si>
  <si>
    <t>Edificios para Centros de Salud</t>
  </si>
  <si>
    <t>519</t>
  </si>
  <si>
    <t>Otras Edificaciones</t>
  </si>
  <si>
    <t>521</t>
  </si>
  <si>
    <t>Locales de Cultura y Recreación</t>
  </si>
  <si>
    <t>522</t>
  </si>
  <si>
    <t>Locales de Deportes</t>
  </si>
  <si>
    <t>525</t>
  </si>
  <si>
    <t>Parques, Plazas y Jardines</t>
  </si>
  <si>
    <t>529</t>
  </si>
  <si>
    <t>Otras Obras Urbanísticas</t>
  </si>
  <si>
    <t>581</t>
  </si>
  <si>
    <t>Proyectos Comunitarios</t>
  </si>
  <si>
    <t>590</t>
  </si>
  <si>
    <t>Créditos Reconocidos por Obras y Construcciones</t>
  </si>
  <si>
    <t>591</t>
  </si>
  <si>
    <t>592</t>
  </si>
  <si>
    <t>593</t>
  </si>
  <si>
    <t>597</t>
  </si>
  <si>
    <t>7 - TRANSFERENCIA DE CAPITAL</t>
  </si>
  <si>
    <t>716</t>
  </si>
  <si>
    <t>A Municipalidades y Juntas Comunales</t>
  </si>
  <si>
    <t xml:space="preserve"> AL 31 DE AGOSTO DE 2022</t>
  </si>
  <si>
    <t>Créditos</t>
  </si>
  <si>
    <t xml:space="preserve">Compromiso Ejecutado </t>
  </si>
  <si>
    <t>AL EXTERIOR</t>
  </si>
  <si>
    <t>697</t>
  </si>
  <si>
    <t>Viáticos  al Exterior</t>
  </si>
  <si>
    <t>Material de Fontanería</t>
  </si>
  <si>
    <t>Maquinaria y Equipo de Construcciòn</t>
  </si>
  <si>
    <t xml:space="preserve">Mobiliario </t>
  </si>
  <si>
    <t>Cuotas a Organismos Interamericanos</t>
  </si>
  <si>
    <t>Servicios Básicos</t>
  </si>
  <si>
    <t>Servicios Comerciales y Financieros</t>
  </si>
  <si>
    <t>Consultorías y Servicios Especiales</t>
  </si>
  <si>
    <t>Mantenimiento y Reparación.</t>
  </si>
  <si>
    <t>191</t>
  </si>
  <si>
    <t>Alquileres</t>
  </si>
  <si>
    <t>Productos Químcos y Conexos</t>
  </si>
  <si>
    <t>Materiales  para Construcción y Mantenimiento</t>
  </si>
  <si>
    <t>Productos Varios</t>
  </si>
  <si>
    <t>Vías de Comunicación</t>
  </si>
  <si>
    <t>Edificaciones</t>
  </si>
  <si>
    <t>Obras Urbanísticas</t>
  </si>
  <si>
    <t>Instalaciones</t>
  </si>
  <si>
    <t>Maquinaria y Equipo de Transporte</t>
  </si>
  <si>
    <t>Maquinaria y Equipos varios</t>
  </si>
  <si>
    <t>A Instituciones Privadas</t>
  </si>
  <si>
    <t>8 - SERVICIO DE LA DEUDA</t>
  </si>
  <si>
    <t>Articulos o Productos para Eventos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</si>
</sst>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u/>
      <sz val="11"/>
      <name val="Arial"/>
      <family val="2"/>
    </font>
    <font>
      <sz val="11"/>
      <name val="Arial"/>
      <family val="2"/>
    </font>
    <font>
      <i/>
      <u/>
      <sz val="1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Fill="1" applyBorder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1" fillId="0" borderId="2" xfId="0" applyFont="1" applyFill="1" applyBorder="1"/>
    <xf numFmtId="4" fontId="1" fillId="0" borderId="2" xfId="0" applyNumberFormat="1" applyFont="1" applyFill="1" applyBorder="1" applyAlignment="1">
      <alignment horizontal="right"/>
    </xf>
    <xf numFmtId="4" fontId="0" fillId="0" borderId="2" xfId="0" applyNumberFormat="1" applyFill="1" applyBorder="1"/>
    <xf numFmtId="4" fontId="0" fillId="0" borderId="2" xfId="0" applyNumberFormat="1" applyBorder="1"/>
    <xf numFmtId="4" fontId="5" fillId="0" borderId="2" xfId="0" applyNumberFormat="1" applyFont="1" applyFill="1" applyBorder="1"/>
    <xf numFmtId="0" fontId="6" fillId="0" borderId="0" xfId="0" applyFont="1" applyFill="1"/>
    <xf numFmtId="0" fontId="3" fillId="0" borderId="0" xfId="0" applyFont="1" applyFill="1" applyAlignment="1">
      <alignment vertical="center"/>
    </xf>
    <xf numFmtId="4" fontId="7" fillId="0" borderId="2" xfId="0" applyNumberFormat="1" applyFont="1" applyFill="1" applyBorder="1" applyAlignment="1">
      <alignment horizontal="right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/>
    <xf numFmtId="4" fontId="9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0" fontId="1" fillId="0" borderId="0" xfId="0" applyFont="1" applyFill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/>
    <xf numFmtId="0" fontId="10" fillId="0" borderId="0" xfId="0" applyFont="1" applyFill="1"/>
    <xf numFmtId="0" fontId="9" fillId="0" borderId="2" xfId="0" applyFont="1" applyFill="1" applyBorder="1" applyAlignment="1">
      <alignment horizontal="left" vertical="center"/>
    </xf>
    <xf numFmtId="0" fontId="0" fillId="0" borderId="0" xfId="0" applyFill="1"/>
    <xf numFmtId="49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/>
    <xf numFmtId="49" fontId="0" fillId="0" borderId="2" xfId="0" applyNumberFormat="1" applyFill="1" applyBorder="1" applyAlignment="1">
      <alignment horizontal="center"/>
    </xf>
    <xf numFmtId="4" fontId="3" fillId="0" borderId="2" xfId="0" applyNumberFormat="1" applyFont="1" applyFill="1" applyBorder="1" applyAlignment="1">
      <alignment vertic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2" xfId="0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horizontal="right"/>
    </xf>
    <xf numFmtId="0" fontId="0" fillId="0" borderId="0" xfId="0" applyFont="1" applyFill="1"/>
    <xf numFmtId="49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/>
    <xf numFmtId="4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" xfId="0" applyNumberFormat="1" applyFont="1" applyBorder="1" applyAlignment="1">
      <alignment horizontal="centerContinuous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4" fontId="3" fillId="2" borderId="2" xfId="0" applyNumberFormat="1" applyFont="1" applyFill="1" applyBorder="1" applyAlignment="1">
      <alignment horizontal="centerContinuous" vertical="center" wrapText="1"/>
    </xf>
    <xf numFmtId="4" fontId="3" fillId="3" borderId="2" xfId="0" applyNumberFormat="1" applyFont="1" applyFill="1" applyBorder="1" applyAlignment="1">
      <alignment horizontal="centerContinuous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right" vertical="center" wrapText="1"/>
    </xf>
    <xf numFmtId="4" fontId="1" fillId="4" borderId="2" xfId="0" applyNumberFormat="1" applyFont="1" applyFill="1" applyBorder="1" applyAlignment="1">
      <alignment horizontal="right"/>
    </xf>
    <xf numFmtId="49" fontId="0" fillId="4" borderId="2" xfId="0" applyNumberFormat="1" applyFont="1" applyFill="1" applyBorder="1" applyAlignment="1">
      <alignment horizontal="center"/>
    </xf>
    <xf numFmtId="0" fontId="1" fillId="4" borderId="2" xfId="0" applyFont="1" applyFill="1" applyBorder="1"/>
    <xf numFmtId="49" fontId="0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3" xfId="0" applyNumberFormat="1" applyFont="1" applyBorder="1" applyAlignment="1">
      <alignment horizontal="centerContinuous" vertical="center" wrapText="1"/>
    </xf>
    <xf numFmtId="4" fontId="6" fillId="2" borderId="2" xfId="0" applyNumberFormat="1" applyFont="1" applyFill="1" applyBorder="1" applyAlignment="1">
      <alignment horizontal="centerContinuous" vertical="center" wrapText="1"/>
    </xf>
    <xf numFmtId="4" fontId="6" fillId="3" borderId="2" xfId="0" applyNumberFormat="1" applyFont="1" applyFill="1" applyBorder="1" applyAlignment="1">
      <alignment horizontal="centerContinuous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" fontId="0" fillId="4" borderId="2" xfId="0" applyNumberFormat="1" applyFill="1" applyBorder="1"/>
    <xf numFmtId="4" fontId="0" fillId="0" borderId="2" xfId="0" applyNumberFormat="1" applyFont="1" applyFill="1" applyBorder="1"/>
    <xf numFmtId="0" fontId="1" fillId="5" borderId="0" xfId="0" applyFont="1" applyFill="1"/>
    <xf numFmtId="49" fontId="0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vertical="center"/>
    </xf>
    <xf numFmtId="4" fontId="1" fillId="5" borderId="2" xfId="0" applyNumberFormat="1" applyFont="1" applyFill="1" applyBorder="1" applyAlignment="1">
      <alignment horizontal="right"/>
    </xf>
    <xf numFmtId="4" fontId="0" fillId="5" borderId="2" xfId="0" applyNumberFormat="1" applyFill="1" applyBorder="1"/>
    <xf numFmtId="0" fontId="1" fillId="5" borderId="2" xfId="0" applyFont="1" applyFill="1" applyBorder="1"/>
    <xf numFmtId="0" fontId="0" fillId="5" borderId="0" xfId="0" applyFill="1"/>
    <xf numFmtId="4" fontId="0" fillId="0" borderId="0" xfId="0" applyNumberFormat="1"/>
    <xf numFmtId="4" fontId="4" fillId="0" borderId="0" xfId="0" applyNumberFormat="1" applyFont="1" applyAlignment="1">
      <alignment horizontal="center" vertical="center" wrapText="1"/>
    </xf>
    <xf numFmtId="4" fontId="1" fillId="0" borderId="0" xfId="0" applyNumberFormat="1" applyFont="1" applyFill="1"/>
    <xf numFmtId="4" fontId="0" fillId="0" borderId="0" xfId="0" applyNumberFormat="1" applyFont="1" applyFill="1"/>
    <xf numFmtId="4" fontId="3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6" fillId="0" borderId="0" xfId="0" applyNumberFormat="1" applyFont="1" applyFill="1"/>
    <xf numFmtId="4" fontId="7" fillId="0" borderId="0" xfId="0" applyNumberFormat="1" applyFont="1" applyFill="1"/>
    <xf numFmtId="4" fontId="1" fillId="0" borderId="0" xfId="0" applyNumberFormat="1" applyFont="1" applyFill="1" applyAlignment="1">
      <alignment vertical="center"/>
    </xf>
    <xf numFmtId="4" fontId="1" fillId="5" borderId="0" xfId="0" applyNumberFormat="1" applyFont="1" applyFill="1"/>
    <xf numFmtId="4" fontId="10" fillId="0" borderId="0" xfId="0" applyNumberFormat="1" applyFont="1" applyFill="1"/>
    <xf numFmtId="4" fontId="0" fillId="0" borderId="0" xfId="0" applyNumberFormat="1" applyFill="1"/>
    <xf numFmtId="4" fontId="0" fillId="5" borderId="0" xfId="0" applyNumberFormat="1" applyFill="1"/>
    <xf numFmtId="4" fontId="0" fillId="0" borderId="2" xfId="0" applyNumberForma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2" xfId="0" applyNumberFormat="1" applyFont="1" applyFill="1" applyBorder="1" applyAlignment="1">
      <alignment horizontal="left" vertical="center" wrapText="1"/>
    </xf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2" xfId="0" applyFont="1" applyFill="1" applyBorder="1"/>
    <xf numFmtId="4" fontId="5" fillId="6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AD384"/>
  <sheetViews>
    <sheetView tabSelected="1" topLeftCell="A103" zoomScaleNormal="100" workbookViewId="0">
      <selection activeCell="G12" sqref="G12"/>
    </sheetView>
  </sheetViews>
  <sheetFormatPr baseColWidth="10" defaultRowHeight="12.75" x14ac:dyDescent="0.2"/>
  <cols>
    <col min="1" max="1" width="9.140625" style="68" customWidth="1"/>
    <col min="2" max="2" width="47.85546875" style="38" customWidth="1"/>
    <col min="3" max="3" width="15" style="38" customWidth="1"/>
    <col min="4" max="4" width="14.140625" style="14" customWidth="1"/>
    <col min="5" max="5" width="16.5703125" style="14" customWidth="1"/>
    <col min="6" max="6" width="15.140625" style="13" hidden="1" customWidth="1"/>
    <col min="7" max="7" width="15.140625" style="14" customWidth="1"/>
    <col min="8" max="8" width="15.28515625" style="14" customWidth="1"/>
    <col min="9" max="9" width="14.140625" style="14" customWidth="1"/>
    <col min="10" max="10" width="15" style="14" customWidth="1"/>
    <col min="11" max="12" width="15.28515625" style="14" customWidth="1"/>
    <col min="13" max="13" width="15.140625" style="14" customWidth="1"/>
    <col min="14" max="14" width="15.85546875" style="14" customWidth="1"/>
    <col min="15" max="15" width="16.140625" style="14" bestFit="1" customWidth="1"/>
    <col min="16" max="16" width="14.28515625" style="38" customWidth="1"/>
    <col min="18" max="18" width="15.28515625" bestFit="1" customWidth="1"/>
    <col min="19" max="19" width="13.7109375" bestFit="1" customWidth="1"/>
    <col min="21" max="22" width="15.28515625" style="78" bestFit="1" customWidth="1"/>
    <col min="23" max="23" width="16.140625" style="78" bestFit="1" customWidth="1"/>
    <col min="24" max="30" width="11.42578125" style="78"/>
  </cols>
  <sheetData>
    <row r="1" spans="1:30" ht="20.25" x14ac:dyDescent="0.2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30" ht="20.25" x14ac:dyDescent="0.2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30" ht="20.25" x14ac:dyDescent="0.2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30" ht="20.25" x14ac:dyDescent="0.2">
      <c r="A4" s="98" t="s">
        <v>402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30" ht="20.25" x14ac:dyDescent="0.2">
      <c r="A5" s="98" t="s">
        <v>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30" x14ac:dyDescent="0.2">
      <c r="A6" s="59"/>
      <c r="B6" s="1"/>
      <c r="C6" s="1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</row>
    <row r="7" spans="1:30" s="4" customFormat="1" ht="85.5" customHeight="1" x14ac:dyDescent="0.2">
      <c r="A7" s="60" t="s">
        <v>4</v>
      </c>
      <c r="B7" s="5" t="s">
        <v>5</v>
      </c>
      <c r="C7" s="6" t="s">
        <v>6</v>
      </c>
      <c r="D7" s="7" t="s">
        <v>7</v>
      </c>
      <c r="E7" s="7" t="s">
        <v>403</v>
      </c>
      <c r="F7" s="44"/>
      <c r="G7" s="6" t="s">
        <v>8</v>
      </c>
      <c r="H7" s="7" t="s">
        <v>9</v>
      </c>
      <c r="I7" s="6" t="s">
        <v>10</v>
      </c>
      <c r="J7" s="6" t="s">
        <v>11</v>
      </c>
      <c r="K7" s="6" t="s">
        <v>404</v>
      </c>
      <c r="L7" s="6" t="s">
        <v>12</v>
      </c>
      <c r="M7" s="6" t="s">
        <v>13</v>
      </c>
      <c r="N7" s="6" t="s">
        <v>14</v>
      </c>
      <c r="O7" s="6" t="s">
        <v>15</v>
      </c>
      <c r="P7" s="6" t="s">
        <v>16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s="45" customFormat="1" ht="21" customHeight="1" x14ac:dyDescent="0.2">
      <c r="A8" s="61"/>
      <c r="B8" s="46"/>
      <c r="C8" s="47">
        <v>1</v>
      </c>
      <c r="D8" s="47">
        <v>2</v>
      </c>
      <c r="E8" s="47">
        <v>3</v>
      </c>
      <c r="F8" s="48"/>
      <c r="G8" s="47" t="s">
        <v>17</v>
      </c>
      <c r="H8" s="47">
        <v>5</v>
      </c>
      <c r="I8" s="47">
        <v>6</v>
      </c>
      <c r="J8" s="47">
        <v>7</v>
      </c>
      <c r="K8" s="47">
        <v>8</v>
      </c>
      <c r="L8" s="47" t="s">
        <v>18</v>
      </c>
      <c r="M8" s="47" t="s">
        <v>19</v>
      </c>
      <c r="N8" s="47" t="s">
        <v>20</v>
      </c>
      <c r="O8" s="47">
        <v>12</v>
      </c>
      <c r="P8" s="47" t="s">
        <v>21</v>
      </c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1:30" s="44" customFormat="1" ht="26.25" customHeight="1" x14ac:dyDescent="0.2">
      <c r="A9" s="62" t="s">
        <v>22</v>
      </c>
      <c r="B9" s="51"/>
      <c r="C9" s="49">
        <f>+C10+C187</f>
        <v>330000000</v>
      </c>
      <c r="D9" s="49">
        <f t="shared" ref="D9:P9" si="0">+D10+D187</f>
        <v>0</v>
      </c>
      <c r="E9" s="49">
        <f>+E10+E187</f>
        <v>0</v>
      </c>
      <c r="F9" s="49">
        <f t="shared" si="0"/>
        <v>330000000</v>
      </c>
      <c r="G9" s="49">
        <f t="shared" si="0"/>
        <v>330000000</v>
      </c>
      <c r="H9" s="49">
        <f t="shared" si="0"/>
        <v>288811874</v>
      </c>
      <c r="I9" s="49">
        <f t="shared" si="0"/>
        <v>60936978.829999998</v>
      </c>
      <c r="J9" s="49">
        <f>+J10+J187</f>
        <v>13401222.280000001</v>
      </c>
      <c r="K9" s="49">
        <f>+K10+K187</f>
        <v>123038376.29999998</v>
      </c>
      <c r="L9" s="49">
        <f t="shared" si="0"/>
        <v>165773497.70000002</v>
      </c>
      <c r="M9" s="49">
        <f t="shared" si="0"/>
        <v>41188126</v>
      </c>
      <c r="N9" s="49">
        <f t="shared" si="0"/>
        <v>206961623.69999999</v>
      </c>
      <c r="O9" s="49">
        <f t="shared" si="0"/>
        <v>100808625.50999999</v>
      </c>
      <c r="P9" s="49">
        <f t="shared" si="0"/>
        <v>22229750.789999999</v>
      </c>
    </row>
    <row r="10" spans="1:30" s="44" customFormat="1" ht="24.75" customHeight="1" x14ac:dyDescent="0.2">
      <c r="A10" s="63" t="s">
        <v>23</v>
      </c>
      <c r="B10" s="52"/>
      <c r="C10" s="53">
        <f>+C11+C28+C76+C131+C156+C179+C182</f>
        <v>149047195</v>
      </c>
      <c r="D10" s="53">
        <f t="shared" ref="D10:L10" si="1">+D11+D28+D76+D131+D156+D179+D182</f>
        <v>0</v>
      </c>
      <c r="E10" s="53">
        <f t="shared" si="1"/>
        <v>-3537573</v>
      </c>
      <c r="F10" s="53">
        <f t="shared" si="1"/>
        <v>145509622</v>
      </c>
      <c r="G10" s="53">
        <f t="shared" si="1"/>
        <v>145509622</v>
      </c>
      <c r="H10" s="53">
        <f>+H11+H28+H76+H131+H156+H179+H182</f>
        <v>117375544</v>
      </c>
      <c r="I10" s="53">
        <f>+I11+I28+I76+I131+I156+I179+I182</f>
        <v>10249052.359999999</v>
      </c>
      <c r="J10" s="53">
        <f>+J11+J28+J76+J131+J156+J179+J182</f>
        <v>9207947.9600000009</v>
      </c>
      <c r="K10" s="53">
        <f>+K11+K28+K76+K131+K156+K179+K182</f>
        <v>81960079.849999994</v>
      </c>
      <c r="L10" s="53">
        <f t="shared" si="1"/>
        <v>35415464.150000006</v>
      </c>
      <c r="M10" s="53">
        <f>+M11+M28+M76+M131+M156+M179+M182</f>
        <v>28134078</v>
      </c>
      <c r="N10" s="53">
        <f t="shared" ref="N10:P10" si="2">+N11+N28+N76+N131+N156+N179+N182</f>
        <v>63549542.150000013</v>
      </c>
      <c r="O10" s="53">
        <f t="shared" si="2"/>
        <v>68204215.929999992</v>
      </c>
      <c r="P10" s="53">
        <f t="shared" si="2"/>
        <v>13755863.92</v>
      </c>
    </row>
    <row r="11" spans="1:30" s="44" customFormat="1" ht="23.25" customHeight="1" x14ac:dyDescent="0.2">
      <c r="A11" s="64"/>
      <c r="B11" s="54" t="s">
        <v>24</v>
      </c>
      <c r="C11" s="55">
        <f>SUM(C12:C22)</f>
        <v>70629039</v>
      </c>
      <c r="D11" s="55">
        <f t="shared" ref="D11:O11" si="3">SUM(D12:D22)</f>
        <v>0</v>
      </c>
      <c r="E11" s="55">
        <f t="shared" si="3"/>
        <v>-423273</v>
      </c>
      <c r="F11" s="55">
        <f t="shared" si="3"/>
        <v>70205766</v>
      </c>
      <c r="G11" s="55">
        <f t="shared" si="3"/>
        <v>70205766</v>
      </c>
      <c r="H11" s="55">
        <f t="shared" si="3"/>
        <v>50330306</v>
      </c>
      <c r="I11" s="55">
        <f t="shared" si="3"/>
        <v>0</v>
      </c>
      <c r="J11" s="55">
        <f>SUM(J12:J22)</f>
        <v>5854091.6600000001</v>
      </c>
      <c r="K11" s="55">
        <f>SUM(K12:K22)</f>
        <v>43733388</v>
      </c>
      <c r="L11" s="55">
        <f t="shared" si="3"/>
        <v>6596918.0000000009</v>
      </c>
      <c r="M11" s="55">
        <f t="shared" si="3"/>
        <v>19875460</v>
      </c>
      <c r="N11" s="55">
        <f>SUM(N12:N22)</f>
        <v>26472378.000000007</v>
      </c>
      <c r="O11" s="55">
        <f t="shared" si="3"/>
        <v>35370960.949999996</v>
      </c>
      <c r="P11" s="55">
        <f>SUM(P12:P22)</f>
        <v>8362427.0499999998</v>
      </c>
    </row>
    <row r="12" spans="1:30" s="10" customFormat="1" x14ac:dyDescent="0.2">
      <c r="A12" s="42" t="s">
        <v>25</v>
      </c>
      <c r="B12" s="11" t="s">
        <v>26</v>
      </c>
      <c r="C12" s="12">
        <v>40790047</v>
      </c>
      <c r="D12" s="12">
        <v>0</v>
      </c>
      <c r="E12" s="12">
        <f>+F12-C12</f>
        <v>-1799600</v>
      </c>
      <c r="F12" s="13">
        <v>38990447</v>
      </c>
      <c r="G12" s="12">
        <f>+C12+E12</f>
        <v>38990447</v>
      </c>
      <c r="H12" s="13">
        <v>25402915</v>
      </c>
      <c r="I12" s="12">
        <v>0</v>
      </c>
      <c r="J12" s="13">
        <v>2871472.07</v>
      </c>
      <c r="K12" s="13">
        <v>22466984.75</v>
      </c>
      <c r="L12" s="12">
        <f t="shared" ref="L12:L21" si="4">+H12-K12</f>
        <v>2935930.25</v>
      </c>
      <c r="M12" s="12">
        <f>+G12-H12</f>
        <v>13587532</v>
      </c>
      <c r="N12" s="12">
        <f t="shared" ref="N12:N22" si="5">+G12-K12</f>
        <v>16523462.25</v>
      </c>
      <c r="O12" s="13">
        <v>17870270.359999999</v>
      </c>
      <c r="P12" s="12">
        <f>+K12-O12</f>
        <v>4596714.3900000006</v>
      </c>
      <c r="U12" s="80"/>
      <c r="V12" s="80"/>
      <c r="W12" s="80"/>
      <c r="X12" s="80"/>
      <c r="Y12" s="80"/>
      <c r="Z12" s="80"/>
      <c r="AA12" s="80"/>
      <c r="AB12" s="80"/>
      <c r="AC12" s="80"/>
      <c r="AD12" s="80"/>
    </row>
    <row r="13" spans="1:30" s="10" customFormat="1" x14ac:dyDescent="0.2">
      <c r="A13" s="42" t="s">
        <v>27</v>
      </c>
      <c r="B13" s="11" t="s">
        <v>28</v>
      </c>
      <c r="C13" s="12">
        <v>5721560</v>
      </c>
      <c r="D13" s="12">
        <v>0</v>
      </c>
      <c r="E13" s="12">
        <f t="shared" ref="E13:E21" si="6">+F13-C13</f>
        <v>281610</v>
      </c>
      <c r="F13" s="13">
        <v>6003170</v>
      </c>
      <c r="G13" s="12">
        <f t="shared" ref="G13:G21" si="7">+C13+E13</f>
        <v>6003170</v>
      </c>
      <c r="H13" s="13">
        <v>5752712</v>
      </c>
      <c r="I13" s="12">
        <v>0</v>
      </c>
      <c r="J13" s="13">
        <v>906729.35</v>
      </c>
      <c r="K13" s="13">
        <v>4971663.3099999996</v>
      </c>
      <c r="L13" s="12">
        <f t="shared" si="4"/>
        <v>781048.69000000041</v>
      </c>
      <c r="M13" s="12">
        <f t="shared" ref="M13:M21" si="8">+G13-H13</f>
        <v>250458</v>
      </c>
      <c r="N13" s="12">
        <f t="shared" si="5"/>
        <v>1031506.6900000004</v>
      </c>
      <c r="O13" s="13">
        <v>3958890.32</v>
      </c>
      <c r="P13" s="12">
        <f t="shared" ref="P13:P21" si="9">+K13-O13</f>
        <v>1012772.9899999998</v>
      </c>
      <c r="U13" s="80"/>
      <c r="V13" s="80"/>
      <c r="W13" s="80"/>
      <c r="X13" s="80"/>
      <c r="Y13" s="80"/>
      <c r="Z13" s="80"/>
      <c r="AA13" s="80"/>
      <c r="AB13" s="80"/>
      <c r="AC13" s="80"/>
      <c r="AD13" s="80"/>
    </row>
    <row r="14" spans="1:30" s="10" customFormat="1" x14ac:dyDescent="0.2">
      <c r="A14" s="42" t="s">
        <v>29</v>
      </c>
      <c r="B14" s="11" t="s">
        <v>30</v>
      </c>
      <c r="C14" s="12">
        <v>9147532</v>
      </c>
      <c r="D14" s="12">
        <v>0</v>
      </c>
      <c r="E14" s="12">
        <f t="shared" si="6"/>
        <v>1108490</v>
      </c>
      <c r="F14" s="13">
        <v>10256022</v>
      </c>
      <c r="G14" s="12">
        <f t="shared" si="7"/>
        <v>10256022</v>
      </c>
      <c r="H14" s="13">
        <v>7722305</v>
      </c>
      <c r="I14" s="12">
        <v>0</v>
      </c>
      <c r="J14" s="13">
        <v>1021510.3</v>
      </c>
      <c r="K14" s="13">
        <v>6925495.7300000004</v>
      </c>
      <c r="L14" s="12">
        <f t="shared" si="4"/>
        <v>796809.26999999955</v>
      </c>
      <c r="M14" s="12">
        <f t="shared" si="8"/>
        <v>2533717</v>
      </c>
      <c r="N14" s="12">
        <f t="shared" si="5"/>
        <v>3330526.2699999996</v>
      </c>
      <c r="O14" s="13">
        <v>5760271.4900000002</v>
      </c>
      <c r="P14" s="12">
        <f t="shared" si="9"/>
        <v>1165224.2400000002</v>
      </c>
      <c r="U14" s="80"/>
      <c r="V14" s="80"/>
      <c r="W14" s="80"/>
      <c r="X14" s="80"/>
      <c r="Y14" s="80"/>
      <c r="Z14" s="80"/>
      <c r="AA14" s="80"/>
      <c r="AB14" s="80"/>
      <c r="AC14" s="80"/>
      <c r="AD14" s="80"/>
    </row>
    <row r="15" spans="1:30" s="10" customFormat="1" x14ac:dyDescent="0.2">
      <c r="A15" s="42" t="s">
        <v>31</v>
      </c>
      <c r="B15" s="11" t="s">
        <v>32</v>
      </c>
      <c r="C15" s="12">
        <v>933480</v>
      </c>
      <c r="D15" s="12">
        <v>0</v>
      </c>
      <c r="E15" s="12">
        <f t="shared" si="6"/>
        <v>0</v>
      </c>
      <c r="F15" s="13">
        <v>933480</v>
      </c>
      <c r="G15" s="12">
        <f t="shared" si="7"/>
        <v>933480</v>
      </c>
      <c r="H15" s="13">
        <v>640000</v>
      </c>
      <c r="I15" s="12">
        <v>0</v>
      </c>
      <c r="J15" s="13">
        <v>72575.09</v>
      </c>
      <c r="K15" s="13">
        <v>466176.93</v>
      </c>
      <c r="L15" s="12">
        <f t="shared" si="4"/>
        <v>173823.07</v>
      </c>
      <c r="M15" s="12">
        <f t="shared" si="8"/>
        <v>293480</v>
      </c>
      <c r="N15" s="12">
        <f t="shared" si="5"/>
        <v>467303.07</v>
      </c>
      <c r="O15" s="13">
        <v>414876.93</v>
      </c>
      <c r="P15" s="12">
        <f t="shared" si="9"/>
        <v>51300</v>
      </c>
      <c r="U15" s="80"/>
      <c r="V15" s="80"/>
      <c r="W15" s="80"/>
      <c r="X15" s="80"/>
      <c r="Y15" s="80"/>
      <c r="Z15" s="80"/>
      <c r="AA15" s="80"/>
      <c r="AB15" s="80"/>
      <c r="AC15" s="80"/>
      <c r="AD15" s="80"/>
    </row>
    <row r="16" spans="1:30" s="10" customFormat="1" x14ac:dyDescent="0.2">
      <c r="A16" s="42" t="s">
        <v>33</v>
      </c>
      <c r="B16" s="11" t="s">
        <v>34</v>
      </c>
      <c r="C16" s="12">
        <v>965508</v>
      </c>
      <c r="D16" s="12">
        <v>0</v>
      </c>
      <c r="E16" s="12">
        <f t="shared" si="6"/>
        <v>0</v>
      </c>
      <c r="F16" s="13">
        <v>965508</v>
      </c>
      <c r="G16" s="12">
        <f t="shared" si="7"/>
        <v>965508</v>
      </c>
      <c r="H16" s="13">
        <v>643672</v>
      </c>
      <c r="I16" s="12">
        <v>0</v>
      </c>
      <c r="J16" s="13">
        <v>63359</v>
      </c>
      <c r="K16" s="13">
        <v>500888.58</v>
      </c>
      <c r="L16" s="12">
        <f t="shared" si="4"/>
        <v>142783.41999999998</v>
      </c>
      <c r="M16" s="12">
        <f t="shared" si="8"/>
        <v>321836</v>
      </c>
      <c r="N16" s="12">
        <f t="shared" si="5"/>
        <v>464619.42</v>
      </c>
      <c r="O16" s="13">
        <v>450763.88</v>
      </c>
      <c r="P16" s="12">
        <f t="shared" si="9"/>
        <v>50124.700000000012</v>
      </c>
      <c r="U16" s="80"/>
      <c r="V16" s="80"/>
      <c r="W16" s="80"/>
      <c r="X16" s="80"/>
      <c r="Y16" s="80"/>
      <c r="Z16" s="80"/>
      <c r="AA16" s="80"/>
      <c r="AB16" s="80"/>
      <c r="AC16" s="80"/>
      <c r="AD16" s="80"/>
    </row>
    <row r="17" spans="1:30" s="10" customFormat="1" x14ac:dyDescent="0.2">
      <c r="A17" s="42" t="s">
        <v>35</v>
      </c>
      <c r="B17" s="11" t="s">
        <v>36</v>
      </c>
      <c r="C17" s="12">
        <v>2684550</v>
      </c>
      <c r="D17" s="12">
        <v>0</v>
      </c>
      <c r="E17" s="12">
        <f t="shared" si="6"/>
        <v>-11000</v>
      </c>
      <c r="F17" s="13">
        <v>2673550</v>
      </c>
      <c r="G17" s="12">
        <f t="shared" si="7"/>
        <v>2673550</v>
      </c>
      <c r="H17" s="13">
        <v>1940415</v>
      </c>
      <c r="I17" s="12">
        <v>0</v>
      </c>
      <c r="J17" s="13">
        <v>120485.18</v>
      </c>
      <c r="K17" s="13">
        <v>1608277.63</v>
      </c>
      <c r="L17" s="12">
        <f t="shared" si="4"/>
        <v>332137.37000000011</v>
      </c>
      <c r="M17" s="12">
        <f t="shared" si="8"/>
        <v>733135</v>
      </c>
      <c r="N17" s="12">
        <f t="shared" si="5"/>
        <v>1065272.3700000001</v>
      </c>
      <c r="O17" s="13">
        <v>1450161.75</v>
      </c>
      <c r="P17" s="12">
        <f t="shared" si="9"/>
        <v>158115.87999999989</v>
      </c>
      <c r="U17" s="80"/>
      <c r="V17" s="80"/>
      <c r="W17" s="80"/>
      <c r="X17" s="80"/>
      <c r="Y17" s="80"/>
      <c r="Z17" s="80"/>
      <c r="AA17" s="80"/>
      <c r="AB17" s="80"/>
      <c r="AC17" s="80"/>
      <c r="AD17" s="80"/>
    </row>
    <row r="18" spans="1:30" s="10" customFormat="1" x14ac:dyDescent="0.2">
      <c r="A18" s="42" t="s">
        <v>37</v>
      </c>
      <c r="B18" s="11" t="s">
        <v>38</v>
      </c>
      <c r="C18" s="12">
        <v>7203274</v>
      </c>
      <c r="D18" s="12">
        <v>0</v>
      </c>
      <c r="E18" s="12">
        <f t="shared" si="6"/>
        <v>-2345</v>
      </c>
      <c r="F18" s="13">
        <v>7200929</v>
      </c>
      <c r="G18" s="12">
        <f t="shared" si="7"/>
        <v>7200929</v>
      </c>
      <c r="H18" s="13">
        <v>5509097</v>
      </c>
      <c r="I18" s="12">
        <v>0</v>
      </c>
      <c r="J18" s="13">
        <v>618717.93999999994</v>
      </c>
      <c r="K18" s="13">
        <v>4466448.2699999996</v>
      </c>
      <c r="L18" s="12">
        <f t="shared" si="4"/>
        <v>1042648.7300000004</v>
      </c>
      <c r="M18" s="12">
        <f t="shared" si="8"/>
        <v>1691832</v>
      </c>
      <c r="N18" s="12">
        <f t="shared" si="5"/>
        <v>2734480.7300000004</v>
      </c>
      <c r="O18" s="13">
        <v>3485399.48</v>
      </c>
      <c r="P18" s="12">
        <f t="shared" si="9"/>
        <v>981048.78999999957</v>
      </c>
      <c r="U18" s="80"/>
      <c r="V18" s="80"/>
      <c r="W18" s="80"/>
      <c r="X18" s="80"/>
      <c r="Y18" s="80"/>
      <c r="Z18" s="80"/>
      <c r="AA18" s="80"/>
      <c r="AB18" s="80"/>
      <c r="AC18" s="80"/>
      <c r="AD18" s="80"/>
    </row>
    <row r="19" spans="1:30" s="10" customFormat="1" x14ac:dyDescent="0.2">
      <c r="A19" s="42" t="s">
        <v>39</v>
      </c>
      <c r="B19" s="11" t="s">
        <v>40</v>
      </c>
      <c r="C19" s="12">
        <v>834720</v>
      </c>
      <c r="D19" s="12">
        <v>0</v>
      </c>
      <c r="E19" s="12">
        <f t="shared" si="6"/>
        <v>-141</v>
      </c>
      <c r="F19" s="13">
        <v>834579</v>
      </c>
      <c r="G19" s="12">
        <f t="shared" si="7"/>
        <v>834579</v>
      </c>
      <c r="H19" s="13">
        <v>609327</v>
      </c>
      <c r="I19" s="12">
        <v>0</v>
      </c>
      <c r="J19" s="13">
        <v>72313.75</v>
      </c>
      <c r="K19" s="13">
        <v>517305.22</v>
      </c>
      <c r="L19" s="12">
        <f t="shared" si="4"/>
        <v>92021.780000000028</v>
      </c>
      <c r="M19" s="12">
        <f t="shared" si="8"/>
        <v>225252</v>
      </c>
      <c r="N19" s="12">
        <f t="shared" si="5"/>
        <v>317273.78000000003</v>
      </c>
      <c r="O19" s="13">
        <v>401587.58</v>
      </c>
      <c r="P19" s="12">
        <f t="shared" si="9"/>
        <v>115717.63999999996</v>
      </c>
      <c r="U19" s="80"/>
      <c r="V19" s="80"/>
      <c r="W19" s="80"/>
      <c r="X19" s="80"/>
      <c r="Y19" s="80"/>
      <c r="Z19" s="80"/>
      <c r="AA19" s="80"/>
      <c r="AB19" s="80"/>
      <c r="AC19" s="80"/>
      <c r="AD19" s="80"/>
    </row>
    <row r="20" spans="1:30" s="10" customFormat="1" x14ac:dyDescent="0.2">
      <c r="A20" s="42" t="s">
        <v>41</v>
      </c>
      <c r="B20" s="11" t="s">
        <v>42</v>
      </c>
      <c r="C20" s="12">
        <v>712809</v>
      </c>
      <c r="D20" s="12">
        <v>0</v>
      </c>
      <c r="E20" s="12">
        <f t="shared" si="6"/>
        <v>-259</v>
      </c>
      <c r="F20" s="13">
        <v>712550</v>
      </c>
      <c r="G20" s="12">
        <f t="shared" si="7"/>
        <v>712550</v>
      </c>
      <c r="H20" s="13">
        <v>519469</v>
      </c>
      <c r="I20" s="12">
        <v>0</v>
      </c>
      <c r="J20" s="13">
        <v>61541.84</v>
      </c>
      <c r="K20" s="13">
        <v>440847.79</v>
      </c>
      <c r="L20" s="12">
        <f t="shared" si="4"/>
        <v>78621.210000000021</v>
      </c>
      <c r="M20" s="12">
        <f t="shared" si="8"/>
        <v>193081</v>
      </c>
      <c r="N20" s="12">
        <f t="shared" si="5"/>
        <v>271702.21000000002</v>
      </c>
      <c r="O20" s="13">
        <v>342054.75</v>
      </c>
      <c r="P20" s="12">
        <f t="shared" si="9"/>
        <v>98793.039999999979</v>
      </c>
      <c r="U20" s="80"/>
      <c r="V20" s="80"/>
      <c r="W20" s="80"/>
      <c r="X20" s="80"/>
      <c r="Y20" s="80"/>
      <c r="Z20" s="80"/>
      <c r="AA20" s="80"/>
      <c r="AB20" s="80"/>
      <c r="AC20" s="80"/>
      <c r="AD20" s="80"/>
    </row>
    <row r="21" spans="1:30" s="10" customFormat="1" x14ac:dyDescent="0.2">
      <c r="A21" s="42" t="s">
        <v>43</v>
      </c>
      <c r="B21" s="11" t="s">
        <v>44</v>
      </c>
      <c r="C21" s="12">
        <v>166967</v>
      </c>
      <c r="D21" s="12">
        <v>0</v>
      </c>
      <c r="E21" s="12">
        <f t="shared" si="6"/>
        <v>-28</v>
      </c>
      <c r="F21" s="13">
        <v>166939</v>
      </c>
      <c r="G21" s="12">
        <f t="shared" si="7"/>
        <v>166939</v>
      </c>
      <c r="H21" s="13">
        <v>121802</v>
      </c>
      <c r="I21" s="12">
        <v>0</v>
      </c>
      <c r="J21" s="13">
        <v>13960.41</v>
      </c>
      <c r="K21" s="13">
        <v>99481.47</v>
      </c>
      <c r="L21" s="12">
        <f t="shared" si="4"/>
        <v>22320.53</v>
      </c>
      <c r="M21" s="12">
        <f t="shared" si="8"/>
        <v>45137</v>
      </c>
      <c r="N21" s="12">
        <f t="shared" si="5"/>
        <v>67457.53</v>
      </c>
      <c r="O21" s="13">
        <v>81003.47</v>
      </c>
      <c r="P21" s="12">
        <f t="shared" si="9"/>
        <v>18478</v>
      </c>
      <c r="U21" s="80"/>
      <c r="V21" s="80"/>
      <c r="W21" s="80"/>
      <c r="X21" s="80"/>
      <c r="Y21" s="80"/>
      <c r="Z21" s="80"/>
      <c r="AA21" s="80"/>
      <c r="AB21" s="80"/>
      <c r="AC21" s="80"/>
      <c r="AD21" s="80"/>
    </row>
    <row r="22" spans="1:30" s="41" customFormat="1" x14ac:dyDescent="0.2">
      <c r="A22" s="42" t="s">
        <v>45</v>
      </c>
      <c r="B22" s="43" t="s">
        <v>46</v>
      </c>
      <c r="C22" s="40">
        <f>SUM(C23:C27)</f>
        <v>1468592</v>
      </c>
      <c r="D22" s="40">
        <f t="shared" ref="D22:M22" si="10">SUM(D23:D27)</f>
        <v>0</v>
      </c>
      <c r="E22" s="40">
        <f t="shared" si="10"/>
        <v>0</v>
      </c>
      <c r="F22" s="40">
        <f t="shared" si="10"/>
        <v>1468592</v>
      </c>
      <c r="G22" s="40">
        <f t="shared" si="10"/>
        <v>1468592</v>
      </c>
      <c r="H22" s="40">
        <f t="shared" si="10"/>
        <v>1468592</v>
      </c>
      <c r="I22" s="40">
        <f t="shared" si="10"/>
        <v>0</v>
      </c>
      <c r="J22" s="40">
        <f>SUM(J23:J27)</f>
        <v>31426.730000000003</v>
      </c>
      <c r="K22" s="40">
        <f t="shared" si="10"/>
        <v>1269818.32</v>
      </c>
      <c r="L22" s="40">
        <f t="shared" si="10"/>
        <v>198773.68000000002</v>
      </c>
      <c r="M22" s="40">
        <f t="shared" si="10"/>
        <v>0</v>
      </c>
      <c r="N22" s="12">
        <f t="shared" si="5"/>
        <v>198773.67999999993</v>
      </c>
      <c r="O22" s="40">
        <f>SUM(O23:O27)</f>
        <v>1155680.94</v>
      </c>
      <c r="P22" s="40">
        <f>SUM(P23:P27)</f>
        <v>114137.38000000003</v>
      </c>
      <c r="U22" s="81"/>
      <c r="V22" s="81"/>
      <c r="W22" s="81"/>
      <c r="X22" s="81"/>
      <c r="Y22" s="81"/>
      <c r="Z22" s="81"/>
      <c r="AA22" s="81"/>
      <c r="AB22" s="81"/>
      <c r="AC22" s="81"/>
      <c r="AD22" s="81"/>
    </row>
    <row r="23" spans="1:30" s="10" customFormat="1" hidden="1" x14ac:dyDescent="0.2">
      <c r="A23" s="57" t="s">
        <v>47</v>
      </c>
      <c r="B23" s="58" t="s">
        <v>48</v>
      </c>
      <c r="C23" s="56">
        <v>1000000</v>
      </c>
      <c r="D23" s="56"/>
      <c r="E23" s="56">
        <f>+F23-C23</f>
        <v>35000</v>
      </c>
      <c r="F23" s="69">
        <v>1035000</v>
      </c>
      <c r="G23" s="56">
        <f>+C23+E23</f>
        <v>1035000</v>
      </c>
      <c r="H23" s="69">
        <v>1035000</v>
      </c>
      <c r="I23" s="56"/>
      <c r="J23" s="69">
        <v>25484.31</v>
      </c>
      <c r="K23" s="69">
        <v>1020192.98</v>
      </c>
      <c r="L23" s="56">
        <f>+H23-K23</f>
        <v>14807.020000000019</v>
      </c>
      <c r="M23" s="56">
        <f t="shared" ref="M23:M75" si="11">+G23-H23</f>
        <v>0</v>
      </c>
      <c r="N23" s="56">
        <f>+G23-K23</f>
        <v>14807.020000000019</v>
      </c>
      <c r="O23" s="69">
        <v>931635.07</v>
      </c>
      <c r="P23" s="56">
        <f>+K23-O23</f>
        <v>88557.910000000033</v>
      </c>
      <c r="U23" s="80"/>
      <c r="V23" s="80"/>
      <c r="W23" s="80"/>
      <c r="X23" s="80"/>
      <c r="Y23" s="80"/>
      <c r="Z23" s="80"/>
      <c r="AA23" s="80"/>
      <c r="AB23" s="80"/>
      <c r="AC23" s="80"/>
      <c r="AD23" s="80"/>
    </row>
    <row r="24" spans="1:30" s="10" customFormat="1" hidden="1" x14ac:dyDescent="0.2">
      <c r="A24" s="57" t="s">
        <v>49</v>
      </c>
      <c r="B24" s="58" t="s">
        <v>50</v>
      </c>
      <c r="C24" s="56">
        <v>64800</v>
      </c>
      <c r="D24" s="56"/>
      <c r="E24" s="56">
        <f t="shared" ref="E24:E27" si="12">+F24-C24</f>
        <v>0</v>
      </c>
      <c r="F24" s="69">
        <v>64800</v>
      </c>
      <c r="G24" s="56">
        <f t="shared" ref="G24:G27" si="13">+C24+E24</f>
        <v>64800</v>
      </c>
      <c r="H24" s="69">
        <v>64800</v>
      </c>
      <c r="I24" s="56"/>
      <c r="J24" s="69"/>
      <c r="K24" s="69">
        <v>26310</v>
      </c>
      <c r="L24" s="56">
        <f>+H24-K24</f>
        <v>38490</v>
      </c>
      <c r="M24" s="56">
        <f t="shared" si="11"/>
        <v>0</v>
      </c>
      <c r="N24" s="56">
        <f>+G24-K24</f>
        <v>38490</v>
      </c>
      <c r="O24" s="69">
        <v>26310</v>
      </c>
      <c r="P24" s="56">
        <f>+K24-O24</f>
        <v>0</v>
      </c>
      <c r="U24" s="80"/>
      <c r="V24" s="80"/>
      <c r="W24" s="80"/>
      <c r="X24" s="80"/>
      <c r="Y24" s="80"/>
      <c r="Z24" s="80"/>
      <c r="AA24" s="80"/>
      <c r="AB24" s="80"/>
      <c r="AC24" s="80"/>
      <c r="AD24" s="80"/>
    </row>
    <row r="25" spans="1:30" s="10" customFormat="1" hidden="1" x14ac:dyDescent="0.2">
      <c r="A25" s="57" t="s">
        <v>51</v>
      </c>
      <c r="B25" s="58" t="s">
        <v>52</v>
      </c>
      <c r="C25" s="56">
        <v>19684</v>
      </c>
      <c r="D25" s="56"/>
      <c r="E25" s="56">
        <f t="shared" si="12"/>
        <v>15000</v>
      </c>
      <c r="F25" s="69">
        <v>34684</v>
      </c>
      <c r="G25" s="56">
        <f t="shared" si="13"/>
        <v>34684</v>
      </c>
      <c r="H25" s="69">
        <v>34684</v>
      </c>
      <c r="I25" s="56"/>
      <c r="J25" s="69">
        <v>1000</v>
      </c>
      <c r="K25" s="69">
        <v>20600.02</v>
      </c>
      <c r="L25" s="56">
        <f>+H25-K25</f>
        <v>14083.98</v>
      </c>
      <c r="M25" s="56">
        <f t="shared" si="11"/>
        <v>0</v>
      </c>
      <c r="N25" s="56">
        <f>+G25-K25</f>
        <v>14083.98</v>
      </c>
      <c r="O25" s="69">
        <v>19600.02</v>
      </c>
      <c r="P25" s="56">
        <f>+K25-O25</f>
        <v>1000</v>
      </c>
      <c r="U25" s="80"/>
      <c r="V25" s="80"/>
      <c r="W25" s="80"/>
      <c r="X25" s="80"/>
      <c r="Y25" s="80"/>
      <c r="Z25" s="80"/>
      <c r="AA25" s="80"/>
      <c r="AB25" s="80"/>
      <c r="AC25" s="80"/>
      <c r="AD25" s="80"/>
    </row>
    <row r="26" spans="1:30" s="10" customFormat="1" hidden="1" x14ac:dyDescent="0.2">
      <c r="A26" s="57" t="s">
        <v>53</v>
      </c>
      <c r="B26" s="58" t="s">
        <v>54</v>
      </c>
      <c r="C26" s="56">
        <v>167803</v>
      </c>
      <c r="D26" s="56"/>
      <c r="E26" s="56">
        <f t="shared" si="12"/>
        <v>-50000</v>
      </c>
      <c r="F26" s="69">
        <v>117803</v>
      </c>
      <c r="G26" s="56">
        <f t="shared" si="13"/>
        <v>117803</v>
      </c>
      <c r="H26" s="69">
        <v>117803</v>
      </c>
      <c r="I26" s="56"/>
      <c r="J26" s="69">
        <v>0</v>
      </c>
      <c r="K26" s="69">
        <v>41300.300000000003</v>
      </c>
      <c r="L26" s="56">
        <f>+H26-K26</f>
        <v>76502.7</v>
      </c>
      <c r="M26" s="56">
        <f t="shared" si="11"/>
        <v>0</v>
      </c>
      <c r="N26" s="56">
        <f>+G26-K26</f>
        <v>76502.7</v>
      </c>
      <c r="O26" s="69">
        <v>35573.74</v>
      </c>
      <c r="P26" s="56">
        <f>+K26-O26</f>
        <v>5726.5600000000049</v>
      </c>
      <c r="U26" s="80"/>
      <c r="V26" s="80"/>
      <c r="W26" s="80"/>
      <c r="X26" s="80"/>
      <c r="Y26" s="80"/>
      <c r="Z26" s="80"/>
      <c r="AA26" s="80"/>
      <c r="AB26" s="80"/>
      <c r="AC26" s="80"/>
      <c r="AD26" s="80"/>
    </row>
    <row r="27" spans="1:30" s="10" customFormat="1" hidden="1" x14ac:dyDescent="0.2">
      <c r="A27" s="57" t="s">
        <v>55</v>
      </c>
      <c r="B27" s="58" t="s">
        <v>56</v>
      </c>
      <c r="C27" s="56">
        <v>216305</v>
      </c>
      <c r="D27" s="56"/>
      <c r="E27" s="56">
        <f t="shared" si="12"/>
        <v>0</v>
      </c>
      <c r="F27" s="69">
        <v>216305</v>
      </c>
      <c r="G27" s="56">
        <f t="shared" si="13"/>
        <v>216305</v>
      </c>
      <c r="H27" s="69">
        <v>216305</v>
      </c>
      <c r="I27" s="56"/>
      <c r="J27" s="69">
        <v>4942.42</v>
      </c>
      <c r="K27" s="69">
        <v>161415.01999999999</v>
      </c>
      <c r="L27" s="56">
        <f>+H27-K27</f>
        <v>54889.98000000001</v>
      </c>
      <c r="M27" s="56">
        <f t="shared" si="11"/>
        <v>0</v>
      </c>
      <c r="N27" s="56">
        <f>+G27-K27</f>
        <v>54889.98000000001</v>
      </c>
      <c r="O27" s="69">
        <v>142562.10999999999</v>
      </c>
      <c r="P27" s="56">
        <f>+K27-O27</f>
        <v>18852.910000000003</v>
      </c>
      <c r="U27" s="80"/>
      <c r="V27" s="80"/>
      <c r="W27" s="80"/>
      <c r="X27" s="80"/>
      <c r="Y27" s="80"/>
      <c r="Z27" s="80"/>
      <c r="AA27" s="80"/>
      <c r="AB27" s="80"/>
      <c r="AC27" s="80"/>
      <c r="AD27" s="80"/>
    </row>
    <row r="28" spans="1:30" s="44" customFormat="1" ht="18" customHeight="1" x14ac:dyDescent="0.2">
      <c r="A28" s="64"/>
      <c r="B28" s="54" t="s">
        <v>57</v>
      </c>
      <c r="C28" s="55">
        <f>SUM(C29:C66)</f>
        <v>42522893</v>
      </c>
      <c r="D28" s="55">
        <f t="shared" ref="D28:O28" si="14">SUM(D29:D66)</f>
        <v>0</v>
      </c>
      <c r="E28" s="55">
        <f t="shared" si="14"/>
        <v>-4762824</v>
      </c>
      <c r="F28" s="55">
        <f t="shared" si="14"/>
        <v>37760069</v>
      </c>
      <c r="G28" s="55">
        <f t="shared" si="14"/>
        <v>37760069</v>
      </c>
      <c r="H28" s="55">
        <f t="shared" si="14"/>
        <v>37240069</v>
      </c>
      <c r="I28" s="55">
        <f t="shared" si="14"/>
        <v>8076266.0099999998</v>
      </c>
      <c r="J28" s="55">
        <f>SUM(J29:J66)</f>
        <v>782663.69</v>
      </c>
      <c r="K28" s="55">
        <f t="shared" si="14"/>
        <v>15371922.469999999</v>
      </c>
      <c r="L28" s="55">
        <f t="shared" si="14"/>
        <v>21868146.530000005</v>
      </c>
      <c r="M28" s="55">
        <f t="shared" si="14"/>
        <v>520000</v>
      </c>
      <c r="N28" s="55">
        <f t="shared" si="14"/>
        <v>22388146.530000005</v>
      </c>
      <c r="O28" s="55">
        <f t="shared" si="14"/>
        <v>12198531.970000001</v>
      </c>
      <c r="P28" s="55">
        <f>SUM(P29:P66)</f>
        <v>3173390.5</v>
      </c>
    </row>
    <row r="29" spans="1:30" s="10" customFormat="1" x14ac:dyDescent="0.2">
      <c r="A29" s="42" t="s">
        <v>58</v>
      </c>
      <c r="B29" s="11" t="s">
        <v>59</v>
      </c>
      <c r="C29" s="12">
        <v>2965432</v>
      </c>
      <c r="D29" s="12">
        <v>0</v>
      </c>
      <c r="E29" s="12">
        <f>+F29-C29</f>
        <v>-912587</v>
      </c>
      <c r="F29" s="13">
        <v>2052845</v>
      </c>
      <c r="G29" s="12">
        <f>+C29+E29</f>
        <v>2052845</v>
      </c>
      <c r="H29" s="13">
        <v>2052845</v>
      </c>
      <c r="I29" s="12">
        <f>11033.31+67248.26+60175.68</f>
        <v>138457.25</v>
      </c>
      <c r="J29" s="13">
        <v>4413.32</v>
      </c>
      <c r="K29" s="13">
        <v>61274.36</v>
      </c>
      <c r="L29" s="12">
        <f t="shared" ref="L29:L65" si="15">+H29-K29</f>
        <v>1991570.64</v>
      </c>
      <c r="M29" s="12">
        <f>+G29-H29</f>
        <v>0</v>
      </c>
      <c r="N29" s="12">
        <f>+G29-K29</f>
        <v>1991570.64</v>
      </c>
      <c r="O29" s="13">
        <v>59067.7</v>
      </c>
      <c r="P29" s="12">
        <f>+K29-O29</f>
        <v>2206.6600000000035</v>
      </c>
      <c r="U29" s="80"/>
      <c r="V29" s="80"/>
      <c r="W29" s="80"/>
      <c r="X29" s="80"/>
      <c r="Y29" s="80"/>
      <c r="Z29" s="80"/>
      <c r="AA29" s="80"/>
      <c r="AB29" s="80"/>
      <c r="AC29" s="80"/>
      <c r="AD29" s="80"/>
    </row>
    <row r="30" spans="1:30" s="10" customFormat="1" x14ac:dyDescent="0.2">
      <c r="A30" s="42" t="s">
        <v>60</v>
      </c>
      <c r="B30" s="11" t="s">
        <v>61</v>
      </c>
      <c r="C30" s="12">
        <v>293257</v>
      </c>
      <c r="D30" s="12">
        <v>0</v>
      </c>
      <c r="E30" s="12">
        <f t="shared" ref="E30:E75" si="16">+F30-C30</f>
        <v>-206895</v>
      </c>
      <c r="F30" s="13">
        <v>86362</v>
      </c>
      <c r="G30" s="12">
        <f t="shared" ref="G30:G75" si="17">+C30+E30</f>
        <v>86362</v>
      </c>
      <c r="H30" s="13">
        <v>86362</v>
      </c>
      <c r="I30" s="12">
        <v>0</v>
      </c>
      <c r="J30" s="13">
        <v>4994.76</v>
      </c>
      <c r="K30" s="13">
        <v>9989.52</v>
      </c>
      <c r="L30" s="12">
        <f t="shared" si="15"/>
        <v>76372.479999999996</v>
      </c>
      <c r="M30" s="12">
        <f t="shared" ref="M30:M65" si="18">+G30-H30</f>
        <v>0</v>
      </c>
      <c r="N30" s="12">
        <f t="shared" ref="N30:N75" si="19">+G30-K30</f>
        <v>76372.479999999996</v>
      </c>
      <c r="O30" s="13">
        <v>1664.92</v>
      </c>
      <c r="P30" s="12">
        <f t="shared" ref="P30:P93" si="20">+K30-O30</f>
        <v>8324.6</v>
      </c>
      <c r="U30" s="80"/>
      <c r="V30" s="80"/>
      <c r="W30" s="80"/>
      <c r="X30" s="80"/>
      <c r="Y30" s="80"/>
      <c r="Z30" s="80"/>
      <c r="AA30" s="80"/>
      <c r="AB30" s="80"/>
      <c r="AC30" s="80"/>
      <c r="AD30" s="80"/>
    </row>
    <row r="31" spans="1:30" s="10" customFormat="1" x14ac:dyDescent="0.2">
      <c r="A31" s="42" t="s">
        <v>62</v>
      </c>
      <c r="B31" s="11" t="s">
        <v>63</v>
      </c>
      <c r="C31" s="12">
        <v>639394</v>
      </c>
      <c r="D31" s="12">
        <v>0</v>
      </c>
      <c r="E31" s="12">
        <f t="shared" si="16"/>
        <v>-110931</v>
      </c>
      <c r="F31" s="13">
        <v>528463</v>
      </c>
      <c r="G31" s="12">
        <f t="shared" si="17"/>
        <v>528463</v>
      </c>
      <c r="H31" s="13">
        <v>528463</v>
      </c>
      <c r="I31" s="12">
        <v>0</v>
      </c>
      <c r="J31" s="13">
        <v>8988</v>
      </c>
      <c r="K31" s="13">
        <v>24632.99</v>
      </c>
      <c r="L31" s="12">
        <f t="shared" si="15"/>
        <v>503830.01</v>
      </c>
      <c r="M31" s="12">
        <f t="shared" si="18"/>
        <v>0</v>
      </c>
      <c r="N31" s="12">
        <f t="shared" si="19"/>
        <v>503830.01</v>
      </c>
      <c r="O31" s="13">
        <v>0</v>
      </c>
      <c r="P31" s="12">
        <f t="shared" si="20"/>
        <v>24632.99</v>
      </c>
      <c r="U31" s="80"/>
      <c r="V31" s="80"/>
      <c r="W31" s="80"/>
      <c r="X31" s="80"/>
      <c r="Y31" s="80"/>
      <c r="Z31" s="80"/>
      <c r="AA31" s="80"/>
      <c r="AB31" s="80"/>
      <c r="AC31" s="80"/>
      <c r="AD31" s="80"/>
    </row>
    <row r="32" spans="1:30" s="10" customFormat="1" x14ac:dyDescent="0.2">
      <c r="A32" s="42" t="s">
        <v>64</v>
      </c>
      <c r="B32" s="11" t="s">
        <v>65</v>
      </c>
      <c r="C32" s="12">
        <v>585369</v>
      </c>
      <c r="D32" s="12">
        <v>0</v>
      </c>
      <c r="E32" s="12">
        <f t="shared" si="16"/>
        <v>-39025</v>
      </c>
      <c r="F32" s="13">
        <v>546344</v>
      </c>
      <c r="G32" s="12">
        <f t="shared" si="17"/>
        <v>546344</v>
      </c>
      <c r="H32" s="13">
        <v>546344</v>
      </c>
      <c r="I32" s="12">
        <v>273171.56</v>
      </c>
      <c r="J32" s="13">
        <v>0</v>
      </c>
      <c r="K32" s="13">
        <v>195122.5</v>
      </c>
      <c r="L32" s="12">
        <f t="shared" si="15"/>
        <v>351221.5</v>
      </c>
      <c r="M32" s="12">
        <f t="shared" si="18"/>
        <v>0</v>
      </c>
      <c r="N32" s="12">
        <f t="shared" si="19"/>
        <v>351221.5</v>
      </c>
      <c r="O32" s="13">
        <v>195122.5</v>
      </c>
      <c r="P32" s="12">
        <f t="shared" si="20"/>
        <v>0</v>
      </c>
      <c r="U32" s="80"/>
      <c r="V32" s="80"/>
      <c r="W32" s="80"/>
      <c r="X32" s="80"/>
      <c r="Y32" s="80"/>
      <c r="Z32" s="80"/>
      <c r="AA32" s="80"/>
      <c r="AB32" s="80"/>
      <c r="AC32" s="80"/>
      <c r="AD32" s="80"/>
    </row>
    <row r="33" spans="1:30" s="10" customFormat="1" x14ac:dyDescent="0.2">
      <c r="A33" s="42" t="s">
        <v>66</v>
      </c>
      <c r="B33" s="11" t="s">
        <v>67</v>
      </c>
      <c r="C33" s="12">
        <v>62609</v>
      </c>
      <c r="D33" s="12">
        <v>0</v>
      </c>
      <c r="E33" s="12">
        <f t="shared" si="16"/>
        <v>13787</v>
      </c>
      <c r="F33" s="13">
        <v>76396</v>
      </c>
      <c r="G33" s="12">
        <f t="shared" si="17"/>
        <v>76396</v>
      </c>
      <c r="H33" s="13">
        <v>76396</v>
      </c>
      <c r="I33" s="12">
        <v>0</v>
      </c>
      <c r="J33" s="13">
        <v>35245.800000000003</v>
      </c>
      <c r="K33" s="13">
        <v>60315.8</v>
      </c>
      <c r="L33" s="12">
        <f t="shared" si="15"/>
        <v>16080.199999999997</v>
      </c>
      <c r="M33" s="12">
        <f t="shared" si="18"/>
        <v>0</v>
      </c>
      <c r="N33" s="12">
        <f t="shared" si="19"/>
        <v>16080.199999999997</v>
      </c>
      <c r="O33" s="13">
        <v>2134.5500000000002</v>
      </c>
      <c r="P33" s="12">
        <f t="shared" si="20"/>
        <v>58181.25</v>
      </c>
      <c r="U33" s="80"/>
      <c r="V33" s="80"/>
      <c r="W33" s="80"/>
      <c r="X33" s="80"/>
      <c r="Y33" s="80"/>
      <c r="Z33" s="80"/>
      <c r="AA33" s="80"/>
      <c r="AB33" s="80"/>
      <c r="AC33" s="80"/>
      <c r="AD33" s="80"/>
    </row>
    <row r="34" spans="1:30" s="10" customFormat="1" x14ac:dyDescent="0.2">
      <c r="A34" s="42" t="s">
        <v>68</v>
      </c>
      <c r="B34" s="11" t="s">
        <v>69</v>
      </c>
      <c r="C34" s="12">
        <v>600000</v>
      </c>
      <c r="D34" s="12">
        <v>0</v>
      </c>
      <c r="E34" s="12">
        <f t="shared" si="16"/>
        <v>0</v>
      </c>
      <c r="F34" s="13">
        <v>600000</v>
      </c>
      <c r="G34" s="12">
        <f t="shared" si="17"/>
        <v>600000</v>
      </c>
      <c r="H34" s="13">
        <v>480000</v>
      </c>
      <c r="I34" s="12">
        <v>0</v>
      </c>
      <c r="J34" s="13">
        <v>0</v>
      </c>
      <c r="K34" s="13">
        <v>200217.59</v>
      </c>
      <c r="L34" s="12">
        <f t="shared" si="15"/>
        <v>279782.41000000003</v>
      </c>
      <c r="M34" s="12">
        <f t="shared" si="18"/>
        <v>120000</v>
      </c>
      <c r="N34" s="12">
        <f t="shared" si="19"/>
        <v>399782.41000000003</v>
      </c>
      <c r="O34" s="13">
        <v>200217.59</v>
      </c>
      <c r="P34" s="12">
        <f t="shared" si="20"/>
        <v>0</v>
      </c>
      <c r="U34" s="80"/>
      <c r="V34" s="80"/>
      <c r="W34" s="80"/>
      <c r="X34" s="80"/>
      <c r="Y34" s="80"/>
      <c r="Z34" s="80"/>
      <c r="AA34" s="80"/>
      <c r="AB34" s="80"/>
      <c r="AC34" s="80"/>
      <c r="AD34" s="80"/>
    </row>
    <row r="35" spans="1:30" s="10" customFormat="1" x14ac:dyDescent="0.2">
      <c r="A35" s="42" t="s">
        <v>70</v>
      </c>
      <c r="B35" s="11" t="s">
        <v>71</v>
      </c>
      <c r="C35" s="12">
        <v>124000</v>
      </c>
      <c r="D35" s="12">
        <v>0</v>
      </c>
      <c r="E35" s="12">
        <f t="shared" si="16"/>
        <v>-2420</v>
      </c>
      <c r="F35" s="13">
        <v>121580</v>
      </c>
      <c r="G35" s="12">
        <f t="shared" si="17"/>
        <v>121580</v>
      </c>
      <c r="H35" s="13">
        <v>111580</v>
      </c>
      <c r="I35" s="12">
        <v>0</v>
      </c>
      <c r="J35" s="13">
        <v>9454.23</v>
      </c>
      <c r="K35" s="13">
        <v>58250.55</v>
      </c>
      <c r="L35" s="12">
        <f t="shared" si="15"/>
        <v>53329.45</v>
      </c>
      <c r="M35" s="12">
        <f t="shared" si="18"/>
        <v>10000</v>
      </c>
      <c r="N35" s="12">
        <f t="shared" si="19"/>
        <v>63329.45</v>
      </c>
      <c r="O35" s="13">
        <v>48796.32</v>
      </c>
      <c r="P35" s="12">
        <f t="shared" si="20"/>
        <v>9454.2300000000032</v>
      </c>
      <c r="U35" s="80"/>
      <c r="V35" s="80"/>
      <c r="W35" s="80"/>
      <c r="X35" s="80"/>
      <c r="Y35" s="80"/>
      <c r="Z35" s="80"/>
      <c r="AA35" s="80"/>
      <c r="AB35" s="80"/>
      <c r="AC35" s="80"/>
      <c r="AD35" s="80"/>
    </row>
    <row r="36" spans="1:30" s="10" customFormat="1" x14ac:dyDescent="0.2">
      <c r="A36" s="42" t="s">
        <v>72</v>
      </c>
      <c r="B36" s="11" t="s">
        <v>73</v>
      </c>
      <c r="C36" s="12">
        <v>300</v>
      </c>
      <c r="D36" s="12">
        <v>0</v>
      </c>
      <c r="E36" s="12">
        <f t="shared" si="16"/>
        <v>0</v>
      </c>
      <c r="F36" s="13">
        <v>300</v>
      </c>
      <c r="G36" s="12">
        <f t="shared" si="17"/>
        <v>300</v>
      </c>
      <c r="H36" s="13">
        <v>300</v>
      </c>
      <c r="I36" s="12">
        <v>0</v>
      </c>
      <c r="J36" s="13">
        <v>1</v>
      </c>
      <c r="K36" s="13">
        <v>8</v>
      </c>
      <c r="L36" s="12">
        <f t="shared" si="15"/>
        <v>292</v>
      </c>
      <c r="M36" s="12">
        <f t="shared" si="18"/>
        <v>0</v>
      </c>
      <c r="N36" s="12">
        <f t="shared" si="19"/>
        <v>292</v>
      </c>
      <c r="O36" s="13">
        <v>7.5</v>
      </c>
      <c r="P36" s="12">
        <f t="shared" si="20"/>
        <v>0.5</v>
      </c>
      <c r="U36" s="80"/>
      <c r="V36" s="80"/>
      <c r="W36" s="80"/>
      <c r="X36" s="80"/>
      <c r="Y36" s="80"/>
      <c r="Z36" s="80"/>
      <c r="AA36" s="80"/>
      <c r="AB36" s="80"/>
      <c r="AC36" s="80"/>
      <c r="AD36" s="80"/>
    </row>
    <row r="37" spans="1:30" s="10" customFormat="1" x14ac:dyDescent="0.2">
      <c r="A37" s="42" t="s">
        <v>74</v>
      </c>
      <c r="B37" s="11" t="s">
        <v>75</v>
      </c>
      <c r="C37" s="12">
        <v>1300000</v>
      </c>
      <c r="D37" s="12">
        <v>0</v>
      </c>
      <c r="E37" s="12">
        <f t="shared" si="16"/>
        <v>0</v>
      </c>
      <c r="F37" s="13">
        <v>1300000</v>
      </c>
      <c r="G37" s="12">
        <f t="shared" si="17"/>
        <v>1300000</v>
      </c>
      <c r="H37" s="13">
        <v>910000</v>
      </c>
      <c r="I37" s="12">
        <v>0</v>
      </c>
      <c r="J37" s="13">
        <v>118710.25</v>
      </c>
      <c r="K37" s="13">
        <v>642128.53</v>
      </c>
      <c r="L37" s="12">
        <f t="shared" si="15"/>
        <v>267871.46999999997</v>
      </c>
      <c r="M37" s="12">
        <f t="shared" si="18"/>
        <v>390000</v>
      </c>
      <c r="N37" s="12">
        <f t="shared" si="19"/>
        <v>657871.47</v>
      </c>
      <c r="O37" s="13">
        <v>642128.53</v>
      </c>
      <c r="P37" s="12">
        <f t="shared" si="20"/>
        <v>0</v>
      </c>
      <c r="U37" s="80"/>
      <c r="V37" s="80"/>
      <c r="W37" s="80"/>
      <c r="X37" s="80"/>
      <c r="Y37" s="80"/>
      <c r="Z37" s="80"/>
      <c r="AA37" s="80"/>
      <c r="AB37" s="80"/>
      <c r="AC37" s="80"/>
      <c r="AD37" s="80"/>
    </row>
    <row r="38" spans="1:30" s="10" customFormat="1" x14ac:dyDescent="0.2">
      <c r="A38" s="42" t="s">
        <v>76</v>
      </c>
      <c r="B38" s="11" t="s">
        <v>77</v>
      </c>
      <c r="C38" s="12">
        <v>200000</v>
      </c>
      <c r="D38" s="12">
        <v>0</v>
      </c>
      <c r="E38" s="12">
        <f t="shared" si="16"/>
        <v>-95310</v>
      </c>
      <c r="F38" s="13">
        <v>104690</v>
      </c>
      <c r="G38" s="12">
        <f t="shared" si="17"/>
        <v>104690</v>
      </c>
      <c r="H38" s="13">
        <v>104690</v>
      </c>
      <c r="I38" s="12">
        <v>0</v>
      </c>
      <c r="J38" s="13">
        <v>0</v>
      </c>
      <c r="K38" s="13">
        <v>43999.69</v>
      </c>
      <c r="L38" s="12">
        <f t="shared" si="15"/>
        <v>60690.31</v>
      </c>
      <c r="M38" s="12">
        <f t="shared" si="18"/>
        <v>0</v>
      </c>
      <c r="N38" s="12">
        <f t="shared" si="19"/>
        <v>60690.31</v>
      </c>
      <c r="O38" s="13">
        <v>43999.69</v>
      </c>
      <c r="P38" s="12">
        <f t="shared" si="20"/>
        <v>0</v>
      </c>
      <c r="U38" s="80"/>
      <c r="V38" s="80"/>
      <c r="W38" s="80"/>
      <c r="X38" s="80"/>
      <c r="Y38" s="80"/>
      <c r="Z38" s="80"/>
      <c r="AA38" s="80"/>
      <c r="AB38" s="80"/>
      <c r="AC38" s="80"/>
      <c r="AD38" s="80"/>
    </row>
    <row r="39" spans="1:30" s="10" customFormat="1" x14ac:dyDescent="0.2">
      <c r="A39" s="42" t="s">
        <v>78</v>
      </c>
      <c r="B39" s="11" t="s">
        <v>79</v>
      </c>
      <c r="C39" s="12">
        <v>340220</v>
      </c>
      <c r="D39" s="12">
        <v>0</v>
      </c>
      <c r="E39" s="12">
        <f t="shared" si="16"/>
        <v>-55000</v>
      </c>
      <c r="F39" s="13">
        <v>285220</v>
      </c>
      <c r="G39" s="12">
        <f t="shared" si="17"/>
        <v>285220</v>
      </c>
      <c r="H39" s="13">
        <v>285220</v>
      </c>
      <c r="I39" s="12">
        <v>0</v>
      </c>
      <c r="J39" s="13">
        <v>6538.32</v>
      </c>
      <c r="K39" s="13">
        <v>217057.44</v>
      </c>
      <c r="L39" s="12">
        <f t="shared" si="15"/>
        <v>68162.559999999998</v>
      </c>
      <c r="M39" s="12">
        <f t="shared" si="18"/>
        <v>0</v>
      </c>
      <c r="N39" s="12">
        <f t="shared" si="19"/>
        <v>68162.559999999998</v>
      </c>
      <c r="O39" s="13">
        <v>0</v>
      </c>
      <c r="P39" s="12">
        <f t="shared" si="20"/>
        <v>217057.44</v>
      </c>
      <c r="U39" s="80"/>
      <c r="V39" s="80"/>
      <c r="W39" s="80"/>
      <c r="X39" s="80"/>
      <c r="Y39" s="80"/>
      <c r="Z39" s="80"/>
      <c r="AA39" s="80"/>
      <c r="AB39" s="80"/>
      <c r="AC39" s="80"/>
      <c r="AD39" s="80"/>
    </row>
    <row r="40" spans="1:30" s="10" customFormat="1" x14ac:dyDescent="0.2">
      <c r="A40" s="42" t="s">
        <v>80</v>
      </c>
      <c r="B40" s="11" t="s">
        <v>81</v>
      </c>
      <c r="C40" s="12">
        <v>70000</v>
      </c>
      <c r="D40" s="12">
        <v>0</v>
      </c>
      <c r="E40" s="12">
        <f t="shared" si="16"/>
        <v>0</v>
      </c>
      <c r="F40" s="13">
        <v>70000</v>
      </c>
      <c r="G40" s="12">
        <f t="shared" si="17"/>
        <v>70000</v>
      </c>
      <c r="H40" s="13">
        <v>70000</v>
      </c>
      <c r="I40" s="12">
        <v>0</v>
      </c>
      <c r="J40" s="13">
        <v>0</v>
      </c>
      <c r="K40" s="13">
        <v>68758.2</v>
      </c>
      <c r="L40" s="12">
        <f t="shared" si="15"/>
        <v>1241.8000000000029</v>
      </c>
      <c r="M40" s="12">
        <f t="shared" si="18"/>
        <v>0</v>
      </c>
      <c r="N40" s="12">
        <f t="shared" si="19"/>
        <v>1241.8000000000029</v>
      </c>
      <c r="O40" s="13">
        <v>0</v>
      </c>
      <c r="P40" s="12">
        <f t="shared" si="20"/>
        <v>68758.2</v>
      </c>
      <c r="U40" s="80"/>
      <c r="V40" s="80"/>
      <c r="W40" s="80"/>
      <c r="X40" s="80"/>
      <c r="Y40" s="80"/>
      <c r="Z40" s="80"/>
      <c r="AA40" s="80"/>
      <c r="AB40" s="80"/>
      <c r="AC40" s="80"/>
      <c r="AD40" s="80"/>
    </row>
    <row r="41" spans="1:30" s="10" customFormat="1" x14ac:dyDescent="0.2">
      <c r="A41" s="42" t="s">
        <v>82</v>
      </c>
      <c r="B41" s="11" t="s">
        <v>83</v>
      </c>
      <c r="C41" s="12">
        <v>80968</v>
      </c>
      <c r="D41" s="12">
        <v>0</v>
      </c>
      <c r="E41" s="12">
        <f t="shared" si="16"/>
        <v>-45452</v>
      </c>
      <c r="F41" s="13">
        <v>35516</v>
      </c>
      <c r="G41" s="12">
        <f t="shared" si="17"/>
        <v>35516</v>
      </c>
      <c r="H41" s="13">
        <v>35516</v>
      </c>
      <c r="I41" s="12">
        <v>0</v>
      </c>
      <c r="J41" s="13">
        <v>531.16</v>
      </c>
      <c r="K41" s="13">
        <v>11379.98</v>
      </c>
      <c r="L41" s="12">
        <f t="shared" si="15"/>
        <v>24136.02</v>
      </c>
      <c r="M41" s="12">
        <f t="shared" si="18"/>
        <v>0</v>
      </c>
      <c r="N41" s="12">
        <f t="shared" si="19"/>
        <v>24136.02</v>
      </c>
      <c r="O41" s="13">
        <v>1760.47</v>
      </c>
      <c r="P41" s="12">
        <f t="shared" si="20"/>
        <v>9619.51</v>
      </c>
      <c r="U41" s="80"/>
      <c r="V41" s="80"/>
      <c r="W41" s="80"/>
      <c r="X41" s="80"/>
      <c r="Y41" s="80"/>
      <c r="Z41" s="80"/>
      <c r="AA41" s="80"/>
      <c r="AB41" s="80"/>
      <c r="AC41" s="80"/>
      <c r="AD41" s="80"/>
    </row>
    <row r="42" spans="1:30" s="10" customFormat="1" x14ac:dyDescent="0.2">
      <c r="A42" s="42" t="s">
        <v>84</v>
      </c>
      <c r="B42" s="11" t="s">
        <v>85</v>
      </c>
      <c r="C42" s="12">
        <v>131780</v>
      </c>
      <c r="D42" s="12">
        <v>0</v>
      </c>
      <c r="E42" s="12">
        <f t="shared" si="16"/>
        <v>-99026</v>
      </c>
      <c r="F42" s="13">
        <v>32754</v>
      </c>
      <c r="G42" s="12">
        <f t="shared" si="17"/>
        <v>32754</v>
      </c>
      <c r="H42" s="13">
        <v>32754</v>
      </c>
      <c r="I42" s="12">
        <v>0</v>
      </c>
      <c r="J42" s="13">
        <v>0</v>
      </c>
      <c r="K42" s="13">
        <v>4506.84</v>
      </c>
      <c r="L42" s="12">
        <f t="shared" si="15"/>
        <v>28247.16</v>
      </c>
      <c r="M42" s="12">
        <f t="shared" si="18"/>
        <v>0</v>
      </c>
      <c r="N42" s="12">
        <f t="shared" si="19"/>
        <v>28247.16</v>
      </c>
      <c r="O42" s="13">
        <v>4506.84</v>
      </c>
      <c r="P42" s="12">
        <f t="shared" si="20"/>
        <v>0</v>
      </c>
      <c r="U42" s="80"/>
      <c r="V42" s="80"/>
      <c r="W42" s="80"/>
      <c r="X42" s="80"/>
      <c r="Y42" s="80"/>
      <c r="Z42" s="80"/>
      <c r="AA42" s="80"/>
      <c r="AB42" s="80"/>
      <c r="AC42" s="80"/>
      <c r="AD42" s="80"/>
    </row>
    <row r="43" spans="1:30" s="10" customFormat="1" x14ac:dyDescent="0.2">
      <c r="A43" s="42" t="s">
        <v>86</v>
      </c>
      <c r="B43" s="11" t="s">
        <v>87</v>
      </c>
      <c r="C43" s="12">
        <v>732265</v>
      </c>
      <c r="D43" s="12">
        <v>0</v>
      </c>
      <c r="E43" s="12">
        <f t="shared" si="16"/>
        <v>681201</v>
      </c>
      <c r="F43" s="13">
        <v>1413466</v>
      </c>
      <c r="G43" s="12">
        <f t="shared" si="17"/>
        <v>1413466</v>
      </c>
      <c r="H43" s="13">
        <v>1413466</v>
      </c>
      <c r="I43" s="12">
        <f>141256.21+148506.2</f>
        <v>289762.41000000003</v>
      </c>
      <c r="J43" s="13">
        <v>199590.9</v>
      </c>
      <c r="K43" s="13">
        <v>438185.8</v>
      </c>
      <c r="L43" s="12">
        <f t="shared" si="15"/>
        <v>975280.2</v>
      </c>
      <c r="M43" s="12">
        <f t="shared" si="18"/>
        <v>0</v>
      </c>
      <c r="N43" s="12">
        <f t="shared" si="19"/>
        <v>975280.2</v>
      </c>
      <c r="O43" s="13">
        <v>191335.07</v>
      </c>
      <c r="P43" s="12">
        <f t="shared" si="20"/>
        <v>246850.72999999998</v>
      </c>
      <c r="U43" s="80"/>
      <c r="V43" s="80"/>
      <c r="W43" s="80"/>
      <c r="X43" s="80"/>
      <c r="Y43" s="80"/>
      <c r="Z43" s="80"/>
      <c r="AA43" s="80"/>
      <c r="AB43" s="80"/>
      <c r="AC43" s="80"/>
      <c r="AD43" s="80"/>
    </row>
    <row r="44" spans="1:30" s="10" customFormat="1" x14ac:dyDescent="0.2">
      <c r="A44" s="42" t="s">
        <v>88</v>
      </c>
      <c r="B44" s="11" t="s">
        <v>89</v>
      </c>
      <c r="C44" s="12">
        <v>6220</v>
      </c>
      <c r="D44" s="12">
        <v>0</v>
      </c>
      <c r="E44" s="12">
        <f t="shared" si="16"/>
        <v>5</v>
      </c>
      <c r="F44" s="13">
        <v>6225</v>
      </c>
      <c r="G44" s="12">
        <f t="shared" si="17"/>
        <v>6225</v>
      </c>
      <c r="H44" s="13">
        <v>6225</v>
      </c>
      <c r="I44" s="12">
        <v>0</v>
      </c>
      <c r="J44" s="13">
        <v>403</v>
      </c>
      <c r="K44" s="13">
        <v>3104</v>
      </c>
      <c r="L44" s="12">
        <f t="shared" si="15"/>
        <v>3121</v>
      </c>
      <c r="M44" s="12">
        <f t="shared" si="18"/>
        <v>0</v>
      </c>
      <c r="N44" s="12">
        <f t="shared" si="19"/>
        <v>3121</v>
      </c>
      <c r="O44" s="13">
        <v>3104</v>
      </c>
      <c r="P44" s="12">
        <f t="shared" si="20"/>
        <v>0</v>
      </c>
      <c r="U44" s="80"/>
      <c r="V44" s="80"/>
      <c r="W44" s="80"/>
      <c r="X44" s="80"/>
      <c r="Y44" s="80"/>
      <c r="Z44" s="80"/>
      <c r="AA44" s="80"/>
      <c r="AB44" s="80"/>
      <c r="AC44" s="80"/>
      <c r="AD44" s="80"/>
    </row>
    <row r="45" spans="1:30" s="10" customFormat="1" x14ac:dyDescent="0.2">
      <c r="A45" s="42" t="s">
        <v>90</v>
      </c>
      <c r="B45" s="43" t="s">
        <v>407</v>
      </c>
      <c r="C45" s="12">
        <v>40000</v>
      </c>
      <c r="D45" s="12">
        <v>0</v>
      </c>
      <c r="E45" s="12">
        <f t="shared" si="16"/>
        <v>3248</v>
      </c>
      <c r="F45" s="13">
        <v>43248</v>
      </c>
      <c r="G45" s="12">
        <f t="shared" si="17"/>
        <v>43248</v>
      </c>
      <c r="H45" s="13">
        <v>43248</v>
      </c>
      <c r="I45" s="12">
        <v>0</v>
      </c>
      <c r="J45" s="13">
        <v>0</v>
      </c>
      <c r="K45" s="13">
        <v>39250</v>
      </c>
      <c r="L45" s="12">
        <f t="shared" si="15"/>
        <v>3998</v>
      </c>
      <c r="M45" s="12">
        <f t="shared" si="18"/>
        <v>0</v>
      </c>
      <c r="N45" s="12">
        <f t="shared" si="19"/>
        <v>3998</v>
      </c>
      <c r="O45" s="13">
        <v>39250</v>
      </c>
      <c r="P45" s="12">
        <f t="shared" si="20"/>
        <v>0</v>
      </c>
      <c r="U45" s="80"/>
      <c r="V45" s="80"/>
      <c r="W45" s="80"/>
      <c r="X45" s="80"/>
      <c r="Y45" s="80"/>
      <c r="Z45" s="80"/>
      <c r="AA45" s="80"/>
      <c r="AB45" s="80"/>
      <c r="AC45" s="80"/>
      <c r="AD45" s="80"/>
    </row>
    <row r="46" spans="1:30" s="10" customFormat="1" x14ac:dyDescent="0.2">
      <c r="A46" s="42" t="s">
        <v>91</v>
      </c>
      <c r="B46" s="11" t="s">
        <v>92</v>
      </c>
      <c r="C46" s="12">
        <v>2500</v>
      </c>
      <c r="D46" s="12">
        <v>0</v>
      </c>
      <c r="E46" s="12">
        <f t="shared" si="16"/>
        <v>-2500</v>
      </c>
      <c r="F46" s="13">
        <v>0</v>
      </c>
      <c r="G46" s="12">
        <f t="shared" si="17"/>
        <v>0</v>
      </c>
      <c r="H46" s="13">
        <v>0</v>
      </c>
      <c r="I46" s="12">
        <v>0</v>
      </c>
      <c r="J46" s="13">
        <v>0</v>
      </c>
      <c r="K46" s="13">
        <v>0</v>
      </c>
      <c r="L46" s="12">
        <f t="shared" si="15"/>
        <v>0</v>
      </c>
      <c r="M46" s="12">
        <f t="shared" si="18"/>
        <v>0</v>
      </c>
      <c r="N46" s="12">
        <f t="shared" si="19"/>
        <v>0</v>
      </c>
      <c r="O46" s="13">
        <v>0</v>
      </c>
      <c r="P46" s="12">
        <f t="shared" si="20"/>
        <v>0</v>
      </c>
      <c r="U46" s="80"/>
      <c r="V46" s="80"/>
      <c r="W46" s="80"/>
      <c r="X46" s="80"/>
      <c r="Y46" s="80"/>
      <c r="Z46" s="80"/>
      <c r="AA46" s="80"/>
      <c r="AB46" s="80"/>
      <c r="AC46" s="80"/>
      <c r="AD46" s="80"/>
    </row>
    <row r="47" spans="1:30" s="10" customFormat="1" x14ac:dyDescent="0.2">
      <c r="A47" s="42" t="s">
        <v>93</v>
      </c>
      <c r="B47" s="11" t="s">
        <v>94</v>
      </c>
      <c r="C47" s="12">
        <v>49249</v>
      </c>
      <c r="D47" s="12">
        <v>0</v>
      </c>
      <c r="E47" s="12">
        <f t="shared" si="16"/>
        <v>3855</v>
      </c>
      <c r="F47" s="13">
        <v>53104</v>
      </c>
      <c r="G47" s="12">
        <f t="shared" si="17"/>
        <v>53104</v>
      </c>
      <c r="H47" s="13">
        <v>53104</v>
      </c>
      <c r="I47" s="12">
        <v>0</v>
      </c>
      <c r="J47" s="13">
        <v>7475.05</v>
      </c>
      <c r="K47" s="13">
        <v>24611.51</v>
      </c>
      <c r="L47" s="12">
        <f t="shared" si="15"/>
        <v>28492.49</v>
      </c>
      <c r="M47" s="12">
        <f t="shared" si="18"/>
        <v>0</v>
      </c>
      <c r="N47" s="12">
        <f t="shared" si="19"/>
        <v>28492.49</v>
      </c>
      <c r="O47" s="13">
        <v>21052</v>
      </c>
      <c r="P47" s="12">
        <f t="shared" si="20"/>
        <v>3559.5099999999984</v>
      </c>
      <c r="U47" s="80"/>
      <c r="V47" s="80"/>
      <c r="W47" s="80"/>
      <c r="X47" s="80"/>
      <c r="Y47" s="80"/>
      <c r="Z47" s="80"/>
      <c r="AA47" s="80"/>
      <c r="AB47" s="80"/>
      <c r="AC47" s="80"/>
      <c r="AD47" s="80"/>
    </row>
    <row r="48" spans="1:30" s="10" customFormat="1" x14ac:dyDescent="0.2">
      <c r="A48" s="42" t="s">
        <v>95</v>
      </c>
      <c r="B48" s="11" t="s">
        <v>96</v>
      </c>
      <c r="C48" s="12">
        <v>35000</v>
      </c>
      <c r="D48" s="12">
        <v>0</v>
      </c>
      <c r="E48" s="12">
        <f t="shared" si="16"/>
        <v>-10542</v>
      </c>
      <c r="F48" s="13">
        <v>24458</v>
      </c>
      <c r="G48" s="12">
        <f t="shared" si="17"/>
        <v>24458</v>
      </c>
      <c r="H48" s="13">
        <v>24458</v>
      </c>
      <c r="I48" s="12">
        <v>0</v>
      </c>
      <c r="J48" s="13">
        <v>0</v>
      </c>
      <c r="K48" s="13">
        <v>12218.2</v>
      </c>
      <c r="L48" s="12">
        <f t="shared" si="15"/>
        <v>12239.8</v>
      </c>
      <c r="M48" s="12">
        <f t="shared" si="18"/>
        <v>0</v>
      </c>
      <c r="N48" s="12">
        <f t="shared" si="19"/>
        <v>12239.8</v>
      </c>
      <c r="O48" s="13">
        <v>0</v>
      </c>
      <c r="P48" s="12">
        <f t="shared" si="20"/>
        <v>12218.2</v>
      </c>
      <c r="U48" s="80"/>
      <c r="V48" s="80"/>
      <c r="W48" s="80"/>
      <c r="X48" s="80"/>
      <c r="Y48" s="80"/>
      <c r="Z48" s="80"/>
      <c r="AA48" s="80"/>
      <c r="AB48" s="80"/>
      <c r="AC48" s="80"/>
      <c r="AD48" s="80"/>
    </row>
    <row r="49" spans="1:30" s="10" customFormat="1" x14ac:dyDescent="0.2">
      <c r="A49" s="42" t="s">
        <v>97</v>
      </c>
      <c r="B49" s="11" t="s">
        <v>98</v>
      </c>
      <c r="C49" s="12">
        <v>3100</v>
      </c>
      <c r="D49" s="12">
        <v>0</v>
      </c>
      <c r="E49" s="12">
        <f t="shared" si="16"/>
        <v>-1100</v>
      </c>
      <c r="F49" s="13">
        <v>2000</v>
      </c>
      <c r="G49" s="12">
        <f t="shared" si="17"/>
        <v>2000</v>
      </c>
      <c r="H49" s="13">
        <v>2000</v>
      </c>
      <c r="I49" s="12">
        <v>0</v>
      </c>
      <c r="J49" s="13">
        <v>0</v>
      </c>
      <c r="K49" s="13">
        <v>0</v>
      </c>
      <c r="L49" s="12">
        <f t="shared" si="15"/>
        <v>2000</v>
      </c>
      <c r="M49" s="12">
        <f t="shared" si="18"/>
        <v>0</v>
      </c>
      <c r="N49" s="12">
        <f t="shared" si="19"/>
        <v>2000</v>
      </c>
      <c r="O49" s="13">
        <v>0</v>
      </c>
      <c r="P49" s="12">
        <f t="shared" si="20"/>
        <v>0</v>
      </c>
      <c r="U49" s="80"/>
      <c r="V49" s="80"/>
      <c r="W49" s="80"/>
      <c r="X49" s="80"/>
      <c r="Y49" s="80"/>
      <c r="Z49" s="80"/>
      <c r="AA49" s="80"/>
      <c r="AB49" s="80"/>
      <c r="AC49" s="80"/>
      <c r="AD49" s="80"/>
    </row>
    <row r="50" spans="1:30" s="10" customFormat="1" x14ac:dyDescent="0.2">
      <c r="A50" s="42" t="s">
        <v>99</v>
      </c>
      <c r="B50" s="11" t="s">
        <v>100</v>
      </c>
      <c r="C50" s="12">
        <v>0</v>
      </c>
      <c r="D50" s="12">
        <v>0</v>
      </c>
      <c r="E50" s="12">
        <f t="shared" si="16"/>
        <v>513</v>
      </c>
      <c r="F50" s="13">
        <v>513</v>
      </c>
      <c r="G50" s="12">
        <f t="shared" si="17"/>
        <v>513</v>
      </c>
      <c r="H50" s="13">
        <v>513</v>
      </c>
      <c r="I50" s="12">
        <v>0</v>
      </c>
      <c r="J50" s="13">
        <v>113.47</v>
      </c>
      <c r="K50" s="13">
        <v>345.8</v>
      </c>
      <c r="L50" s="12">
        <f t="shared" si="15"/>
        <v>167.2</v>
      </c>
      <c r="M50" s="12">
        <f t="shared" si="18"/>
        <v>0</v>
      </c>
      <c r="N50" s="12">
        <f t="shared" si="19"/>
        <v>167.2</v>
      </c>
      <c r="O50" s="13">
        <v>0</v>
      </c>
      <c r="P50" s="12">
        <f t="shared" si="20"/>
        <v>345.8</v>
      </c>
      <c r="U50" s="80"/>
      <c r="V50" s="80"/>
      <c r="W50" s="80"/>
      <c r="X50" s="80"/>
      <c r="Y50" s="80"/>
      <c r="Z50" s="80"/>
      <c r="AA50" s="80"/>
      <c r="AB50" s="80"/>
      <c r="AC50" s="80"/>
      <c r="AD50" s="80"/>
    </row>
    <row r="51" spans="1:30" s="10" customFormat="1" x14ac:dyDescent="0.2">
      <c r="A51" s="42" t="s">
        <v>101</v>
      </c>
      <c r="B51" s="11" t="s">
        <v>102</v>
      </c>
      <c r="C51" s="12">
        <v>20500</v>
      </c>
      <c r="D51" s="12">
        <v>0</v>
      </c>
      <c r="E51" s="12">
        <f t="shared" si="16"/>
        <v>4495</v>
      </c>
      <c r="F51" s="13">
        <v>24995</v>
      </c>
      <c r="G51" s="12">
        <f t="shared" si="17"/>
        <v>24995</v>
      </c>
      <c r="H51" s="13">
        <v>24995</v>
      </c>
      <c r="I51" s="12">
        <v>0</v>
      </c>
      <c r="J51" s="13">
        <v>24994.77</v>
      </c>
      <c r="K51" s="13">
        <v>24994.77</v>
      </c>
      <c r="L51" s="12">
        <f t="shared" si="15"/>
        <v>0.22999999999956344</v>
      </c>
      <c r="M51" s="12">
        <f t="shared" si="18"/>
        <v>0</v>
      </c>
      <c r="N51" s="12">
        <f t="shared" si="19"/>
        <v>0.22999999999956344</v>
      </c>
      <c r="O51" s="13">
        <v>0</v>
      </c>
      <c r="P51" s="12">
        <f t="shared" si="20"/>
        <v>24994.77</v>
      </c>
      <c r="U51" s="80"/>
      <c r="V51" s="80"/>
      <c r="W51" s="80"/>
      <c r="X51" s="80"/>
      <c r="Y51" s="80"/>
      <c r="Z51" s="80"/>
      <c r="AA51" s="80"/>
      <c r="AB51" s="80"/>
      <c r="AC51" s="80"/>
      <c r="AD51" s="80"/>
    </row>
    <row r="52" spans="1:30" s="10" customFormat="1" x14ac:dyDescent="0.2">
      <c r="A52" s="42" t="s">
        <v>103</v>
      </c>
      <c r="B52" s="11" t="s">
        <v>104</v>
      </c>
      <c r="C52" s="12">
        <v>5100</v>
      </c>
      <c r="D52" s="12">
        <v>0</v>
      </c>
      <c r="E52" s="12">
        <f t="shared" si="16"/>
        <v>-1392</v>
      </c>
      <c r="F52" s="13">
        <v>3708</v>
      </c>
      <c r="G52" s="12">
        <f t="shared" si="17"/>
        <v>3708</v>
      </c>
      <c r="H52" s="13">
        <v>3708</v>
      </c>
      <c r="I52" s="12">
        <v>0</v>
      </c>
      <c r="J52" s="13">
        <v>78.5</v>
      </c>
      <c r="K52" s="13">
        <v>507.5</v>
      </c>
      <c r="L52" s="12">
        <f t="shared" si="15"/>
        <v>3200.5</v>
      </c>
      <c r="M52" s="12">
        <f t="shared" si="18"/>
        <v>0</v>
      </c>
      <c r="N52" s="12">
        <f t="shared" si="19"/>
        <v>3200.5</v>
      </c>
      <c r="O52" s="13">
        <v>507.5</v>
      </c>
      <c r="P52" s="12">
        <f t="shared" si="20"/>
        <v>0</v>
      </c>
      <c r="U52" s="80"/>
      <c r="V52" s="80"/>
      <c r="W52" s="80"/>
      <c r="X52" s="80"/>
      <c r="Y52" s="80"/>
      <c r="Z52" s="80"/>
      <c r="AA52" s="80"/>
      <c r="AB52" s="80"/>
      <c r="AC52" s="80"/>
      <c r="AD52" s="80"/>
    </row>
    <row r="53" spans="1:30" s="10" customFormat="1" x14ac:dyDescent="0.2">
      <c r="A53" s="42" t="s">
        <v>105</v>
      </c>
      <c r="B53" s="11" t="s">
        <v>106</v>
      </c>
      <c r="C53" s="12">
        <v>703</v>
      </c>
      <c r="D53" s="12">
        <v>0</v>
      </c>
      <c r="E53" s="12">
        <f t="shared" si="16"/>
        <v>813</v>
      </c>
      <c r="F53" s="13">
        <v>1516</v>
      </c>
      <c r="G53" s="12">
        <f t="shared" si="17"/>
        <v>1516</v>
      </c>
      <c r="H53" s="13">
        <v>1516</v>
      </c>
      <c r="I53" s="12">
        <v>0</v>
      </c>
      <c r="J53" s="13">
        <v>0</v>
      </c>
      <c r="K53" s="13">
        <v>10</v>
      </c>
      <c r="L53" s="12">
        <f t="shared" si="15"/>
        <v>1506</v>
      </c>
      <c r="M53" s="12">
        <f t="shared" si="18"/>
        <v>0</v>
      </c>
      <c r="N53" s="12">
        <f t="shared" si="19"/>
        <v>1506</v>
      </c>
      <c r="O53" s="13">
        <v>10</v>
      </c>
      <c r="P53" s="12">
        <f t="shared" si="20"/>
        <v>0</v>
      </c>
      <c r="U53" s="80"/>
      <c r="V53" s="80"/>
      <c r="W53" s="80"/>
      <c r="X53" s="80"/>
      <c r="Y53" s="80"/>
      <c r="Z53" s="80"/>
      <c r="AA53" s="80"/>
      <c r="AB53" s="80"/>
      <c r="AC53" s="80"/>
      <c r="AD53" s="80"/>
    </row>
    <row r="54" spans="1:30" s="10" customFormat="1" x14ac:dyDescent="0.2">
      <c r="A54" s="42" t="s">
        <v>107</v>
      </c>
      <c r="B54" s="11" t="s">
        <v>108</v>
      </c>
      <c r="C54" s="12">
        <v>100100</v>
      </c>
      <c r="D54" s="12">
        <v>0</v>
      </c>
      <c r="E54" s="12">
        <f t="shared" si="16"/>
        <v>-41356</v>
      </c>
      <c r="F54" s="13">
        <v>58744</v>
      </c>
      <c r="G54" s="12">
        <f t="shared" si="17"/>
        <v>58744</v>
      </c>
      <c r="H54" s="13">
        <v>58744</v>
      </c>
      <c r="I54" s="12">
        <v>0</v>
      </c>
      <c r="J54" s="13">
        <v>0</v>
      </c>
      <c r="K54" s="13">
        <v>0</v>
      </c>
      <c r="L54" s="12">
        <f t="shared" si="15"/>
        <v>58744</v>
      </c>
      <c r="M54" s="12">
        <f t="shared" si="18"/>
        <v>0</v>
      </c>
      <c r="N54" s="12">
        <f t="shared" si="19"/>
        <v>58744</v>
      </c>
      <c r="O54" s="13">
        <v>0</v>
      </c>
      <c r="P54" s="12">
        <f t="shared" si="20"/>
        <v>0</v>
      </c>
      <c r="U54" s="80"/>
      <c r="V54" s="80"/>
      <c r="W54" s="80"/>
      <c r="X54" s="80"/>
      <c r="Y54" s="80"/>
      <c r="Z54" s="80"/>
      <c r="AA54" s="80"/>
      <c r="AB54" s="80"/>
      <c r="AC54" s="80"/>
      <c r="AD54" s="80"/>
    </row>
    <row r="55" spans="1:30" s="10" customFormat="1" x14ac:dyDescent="0.2">
      <c r="A55" s="42" t="s">
        <v>109</v>
      </c>
      <c r="B55" s="11" t="s">
        <v>110</v>
      </c>
      <c r="C55" s="12">
        <v>2272360</v>
      </c>
      <c r="D55" s="12">
        <v>0</v>
      </c>
      <c r="E55" s="12">
        <f t="shared" si="16"/>
        <v>-195544</v>
      </c>
      <c r="F55" s="13">
        <v>2076816</v>
      </c>
      <c r="G55" s="12">
        <f t="shared" si="17"/>
        <v>2076816</v>
      </c>
      <c r="H55" s="13">
        <v>2076816</v>
      </c>
      <c r="I55" s="12">
        <v>639901.54</v>
      </c>
      <c r="J55" s="13">
        <v>4147.2299999999996</v>
      </c>
      <c r="K55" s="13">
        <v>225065.57</v>
      </c>
      <c r="L55" s="12">
        <f t="shared" si="15"/>
        <v>1851750.43</v>
      </c>
      <c r="M55" s="12">
        <f t="shared" si="18"/>
        <v>0</v>
      </c>
      <c r="N55" s="12">
        <f t="shared" si="19"/>
        <v>1851750.43</v>
      </c>
      <c r="O55" s="13">
        <v>142489.49</v>
      </c>
      <c r="P55" s="12">
        <f t="shared" si="20"/>
        <v>82576.080000000016</v>
      </c>
      <c r="U55" s="80"/>
      <c r="V55" s="80"/>
      <c r="W55" s="80"/>
      <c r="X55" s="80"/>
      <c r="Y55" s="80"/>
      <c r="Z55" s="80"/>
      <c r="AA55" s="80"/>
      <c r="AB55" s="80"/>
      <c r="AC55" s="80"/>
      <c r="AD55" s="80"/>
    </row>
    <row r="56" spans="1:30" s="10" customFormat="1" x14ac:dyDescent="0.2">
      <c r="A56" s="42" t="s">
        <v>111</v>
      </c>
      <c r="B56" s="11" t="s">
        <v>112</v>
      </c>
      <c r="C56" s="12">
        <v>0</v>
      </c>
      <c r="D56" s="12">
        <v>0</v>
      </c>
      <c r="E56" s="12">
        <f t="shared" si="16"/>
        <v>3120</v>
      </c>
      <c r="F56" s="13">
        <v>3120</v>
      </c>
      <c r="G56" s="12">
        <f t="shared" si="17"/>
        <v>3120</v>
      </c>
      <c r="H56" s="13">
        <v>3120</v>
      </c>
      <c r="I56" s="12">
        <v>0</v>
      </c>
      <c r="J56" s="13"/>
      <c r="K56" s="13">
        <v>2080</v>
      </c>
      <c r="L56" s="12">
        <f t="shared" si="15"/>
        <v>1040</v>
      </c>
      <c r="M56" s="12">
        <f t="shared" si="18"/>
        <v>0</v>
      </c>
      <c r="N56" s="12">
        <f t="shared" si="19"/>
        <v>1040</v>
      </c>
      <c r="O56" s="13">
        <v>0</v>
      </c>
      <c r="P56" s="12">
        <f t="shared" si="20"/>
        <v>2080</v>
      </c>
      <c r="U56" s="80"/>
      <c r="V56" s="80"/>
      <c r="W56" s="80"/>
      <c r="X56" s="80"/>
      <c r="Y56" s="80"/>
      <c r="Z56" s="80"/>
      <c r="AA56" s="80"/>
      <c r="AB56" s="80"/>
      <c r="AC56" s="80"/>
      <c r="AD56" s="80"/>
    </row>
    <row r="57" spans="1:30" s="10" customFormat="1" x14ac:dyDescent="0.2">
      <c r="A57" s="42" t="s">
        <v>113</v>
      </c>
      <c r="B57" s="11" t="s">
        <v>114</v>
      </c>
      <c r="C57" s="12">
        <v>5134090</v>
      </c>
      <c r="D57" s="12">
        <v>0</v>
      </c>
      <c r="E57" s="12">
        <f t="shared" si="16"/>
        <v>-1354765</v>
      </c>
      <c r="F57" s="13">
        <v>3779325</v>
      </c>
      <c r="G57" s="12">
        <f t="shared" si="17"/>
        <v>3779325</v>
      </c>
      <c r="H57" s="13">
        <v>3779325</v>
      </c>
      <c r="I57" s="12">
        <v>87777</v>
      </c>
      <c r="J57" s="13">
        <v>24865.01</v>
      </c>
      <c r="K57" s="13">
        <v>253251.33</v>
      </c>
      <c r="L57" s="12">
        <f t="shared" si="15"/>
        <v>3526073.67</v>
      </c>
      <c r="M57" s="12">
        <f t="shared" si="18"/>
        <v>0</v>
      </c>
      <c r="N57" s="12">
        <f t="shared" si="19"/>
        <v>3526073.67</v>
      </c>
      <c r="O57" s="13">
        <v>116724.18</v>
      </c>
      <c r="P57" s="12">
        <f t="shared" si="20"/>
        <v>136527.15</v>
      </c>
      <c r="U57" s="80"/>
      <c r="V57" s="80"/>
      <c r="W57" s="80"/>
      <c r="X57" s="80"/>
      <c r="Y57" s="80"/>
      <c r="Z57" s="80"/>
      <c r="AA57" s="80"/>
      <c r="AB57" s="80"/>
      <c r="AC57" s="80"/>
      <c r="AD57" s="80"/>
    </row>
    <row r="58" spans="1:30" s="10" customFormat="1" x14ac:dyDescent="0.2">
      <c r="A58" s="42" t="s">
        <v>115</v>
      </c>
      <c r="B58" s="11" t="s">
        <v>116</v>
      </c>
      <c r="C58" s="12">
        <v>16204121</v>
      </c>
      <c r="D58" s="12">
        <v>0</v>
      </c>
      <c r="E58" s="12">
        <f t="shared" si="16"/>
        <v>-4276565</v>
      </c>
      <c r="F58" s="13">
        <v>11927556</v>
      </c>
      <c r="G58" s="12">
        <f t="shared" si="17"/>
        <v>11927556</v>
      </c>
      <c r="H58" s="13">
        <v>11927556</v>
      </c>
      <c r="I58" s="12">
        <v>6165357.8300000001</v>
      </c>
      <c r="J58" s="13">
        <v>0</v>
      </c>
      <c r="K58" s="13">
        <v>5235457.17</v>
      </c>
      <c r="L58" s="12">
        <f t="shared" si="15"/>
        <v>6692098.8300000001</v>
      </c>
      <c r="M58" s="12">
        <f t="shared" si="18"/>
        <v>0</v>
      </c>
      <c r="N58" s="12">
        <f t="shared" si="19"/>
        <v>6692098.8300000001</v>
      </c>
      <c r="O58" s="13">
        <v>3697755.22</v>
      </c>
      <c r="P58" s="12">
        <f t="shared" si="20"/>
        <v>1537701.9499999997</v>
      </c>
      <c r="U58" s="80"/>
      <c r="V58" s="80"/>
      <c r="W58" s="80"/>
      <c r="X58" s="80"/>
      <c r="Y58" s="80"/>
      <c r="Z58" s="80"/>
      <c r="AA58" s="80"/>
      <c r="AB58" s="80"/>
      <c r="AC58" s="80"/>
      <c r="AD58" s="80"/>
    </row>
    <row r="59" spans="1:30" s="10" customFormat="1" x14ac:dyDescent="0.2">
      <c r="A59" s="42" t="s">
        <v>117</v>
      </c>
      <c r="B59" s="11" t="s">
        <v>118</v>
      </c>
      <c r="C59" s="12">
        <v>400000</v>
      </c>
      <c r="D59" s="12">
        <v>0</v>
      </c>
      <c r="E59" s="12">
        <f t="shared" si="16"/>
        <v>0</v>
      </c>
      <c r="F59" s="13">
        <v>400000</v>
      </c>
      <c r="G59" s="12">
        <f t="shared" si="17"/>
        <v>400000</v>
      </c>
      <c r="H59" s="13">
        <v>400000</v>
      </c>
      <c r="I59" s="12">
        <v>0</v>
      </c>
      <c r="J59" s="13">
        <v>19593</v>
      </c>
      <c r="K59" s="13">
        <v>125495.47</v>
      </c>
      <c r="L59" s="12">
        <f t="shared" si="15"/>
        <v>274504.53000000003</v>
      </c>
      <c r="M59" s="12">
        <f t="shared" si="18"/>
        <v>0</v>
      </c>
      <c r="N59" s="12">
        <f t="shared" si="19"/>
        <v>274504.53000000003</v>
      </c>
      <c r="O59" s="13">
        <v>105902.47</v>
      </c>
      <c r="P59" s="12">
        <f t="shared" si="20"/>
        <v>19593</v>
      </c>
      <c r="U59" s="80"/>
      <c r="V59" s="80"/>
      <c r="W59" s="80"/>
      <c r="X59" s="80"/>
      <c r="Y59" s="80"/>
      <c r="Z59" s="80"/>
      <c r="AA59" s="80"/>
      <c r="AB59" s="80"/>
      <c r="AC59" s="80"/>
      <c r="AD59" s="80"/>
    </row>
    <row r="60" spans="1:30" s="10" customFormat="1" x14ac:dyDescent="0.2">
      <c r="A60" s="42" t="s">
        <v>119</v>
      </c>
      <c r="B60" s="11" t="s">
        <v>120</v>
      </c>
      <c r="C60" s="12">
        <v>83488</v>
      </c>
      <c r="D60" s="12">
        <v>0</v>
      </c>
      <c r="E60" s="12">
        <f t="shared" si="16"/>
        <v>531061</v>
      </c>
      <c r="F60" s="13">
        <v>614549</v>
      </c>
      <c r="G60" s="12">
        <f t="shared" si="17"/>
        <v>614549</v>
      </c>
      <c r="H60" s="13">
        <v>614549</v>
      </c>
      <c r="I60" s="12">
        <v>0</v>
      </c>
      <c r="J60" s="13">
        <v>0</v>
      </c>
      <c r="K60" s="13">
        <v>38235.81</v>
      </c>
      <c r="L60" s="12">
        <f t="shared" si="15"/>
        <v>576313.18999999994</v>
      </c>
      <c r="M60" s="12">
        <f t="shared" si="18"/>
        <v>0</v>
      </c>
      <c r="N60" s="12">
        <f t="shared" si="19"/>
        <v>576313.18999999994</v>
      </c>
      <c r="O60" s="13">
        <v>0</v>
      </c>
      <c r="P60" s="12">
        <f t="shared" si="20"/>
        <v>38235.81</v>
      </c>
      <c r="U60" s="80"/>
      <c r="V60" s="80"/>
      <c r="W60" s="80"/>
      <c r="X60" s="80"/>
      <c r="Y60" s="80"/>
      <c r="Z60" s="80"/>
      <c r="AA60" s="80"/>
      <c r="AB60" s="80"/>
      <c r="AC60" s="80"/>
      <c r="AD60" s="80"/>
    </row>
    <row r="61" spans="1:30" s="10" customFormat="1" x14ac:dyDescent="0.2">
      <c r="A61" s="42" t="s">
        <v>121</v>
      </c>
      <c r="B61" s="11" t="s">
        <v>122</v>
      </c>
      <c r="C61" s="12">
        <v>82193</v>
      </c>
      <c r="D61" s="12">
        <v>0</v>
      </c>
      <c r="E61" s="12">
        <f t="shared" si="16"/>
        <v>2077</v>
      </c>
      <c r="F61" s="13">
        <v>84270</v>
      </c>
      <c r="G61" s="12">
        <f t="shared" si="17"/>
        <v>84270</v>
      </c>
      <c r="H61" s="13">
        <v>84270</v>
      </c>
      <c r="I61" s="12">
        <v>0</v>
      </c>
      <c r="J61" s="13">
        <v>4235.5200000000004</v>
      </c>
      <c r="K61" s="13">
        <v>44235.4</v>
      </c>
      <c r="L61" s="12">
        <f t="shared" si="15"/>
        <v>40034.6</v>
      </c>
      <c r="M61" s="12">
        <f t="shared" si="18"/>
        <v>0</v>
      </c>
      <c r="N61" s="12">
        <f t="shared" si="19"/>
        <v>40034.6</v>
      </c>
      <c r="O61" s="13">
        <v>4586.45</v>
      </c>
      <c r="P61" s="12">
        <f t="shared" si="20"/>
        <v>39648.950000000004</v>
      </c>
      <c r="U61" s="80"/>
      <c r="V61" s="80"/>
      <c r="W61" s="80"/>
      <c r="X61" s="80"/>
      <c r="Y61" s="80"/>
      <c r="Z61" s="80"/>
      <c r="AA61" s="80"/>
      <c r="AB61" s="80"/>
      <c r="AC61" s="80"/>
      <c r="AD61" s="80"/>
    </row>
    <row r="62" spans="1:30" s="10" customFormat="1" x14ac:dyDescent="0.2">
      <c r="A62" s="42" t="s">
        <v>123</v>
      </c>
      <c r="B62" s="11" t="s">
        <v>124</v>
      </c>
      <c r="C62" s="12">
        <v>2200</v>
      </c>
      <c r="D62" s="12">
        <v>0</v>
      </c>
      <c r="E62" s="12">
        <f t="shared" si="16"/>
        <v>-1646</v>
      </c>
      <c r="F62" s="13">
        <v>554</v>
      </c>
      <c r="G62" s="12">
        <f t="shared" si="17"/>
        <v>554</v>
      </c>
      <c r="H62" s="13">
        <v>554</v>
      </c>
      <c r="I62" s="12">
        <v>0</v>
      </c>
      <c r="J62" s="13">
        <v>0</v>
      </c>
      <c r="K62" s="13">
        <v>0</v>
      </c>
      <c r="L62" s="12">
        <f t="shared" si="15"/>
        <v>554</v>
      </c>
      <c r="M62" s="12">
        <f t="shared" si="18"/>
        <v>0</v>
      </c>
      <c r="N62" s="12">
        <f t="shared" si="19"/>
        <v>554</v>
      </c>
      <c r="O62" s="13">
        <v>0</v>
      </c>
      <c r="P62" s="12">
        <f t="shared" si="20"/>
        <v>0</v>
      </c>
      <c r="U62" s="80"/>
      <c r="V62" s="80"/>
      <c r="W62" s="80"/>
      <c r="X62" s="80"/>
      <c r="Y62" s="80"/>
      <c r="Z62" s="80"/>
      <c r="AA62" s="80"/>
      <c r="AB62" s="80"/>
      <c r="AC62" s="80"/>
      <c r="AD62" s="80"/>
    </row>
    <row r="63" spans="1:30" s="10" customFormat="1" x14ac:dyDescent="0.2">
      <c r="A63" s="42" t="s">
        <v>125</v>
      </c>
      <c r="B63" s="11" t="s">
        <v>126</v>
      </c>
      <c r="C63" s="12">
        <v>500</v>
      </c>
      <c r="D63" s="12">
        <v>0</v>
      </c>
      <c r="E63" s="12">
        <f t="shared" si="16"/>
        <v>-400</v>
      </c>
      <c r="F63" s="13">
        <v>100</v>
      </c>
      <c r="G63" s="12">
        <f t="shared" si="17"/>
        <v>100</v>
      </c>
      <c r="H63" s="13">
        <v>100</v>
      </c>
      <c r="I63" s="12">
        <v>0</v>
      </c>
      <c r="J63" s="13">
        <v>0</v>
      </c>
      <c r="K63" s="13">
        <v>0</v>
      </c>
      <c r="L63" s="12">
        <f t="shared" si="15"/>
        <v>100</v>
      </c>
      <c r="M63" s="12">
        <f t="shared" si="18"/>
        <v>0</v>
      </c>
      <c r="N63" s="12">
        <f t="shared" si="19"/>
        <v>100</v>
      </c>
      <c r="O63" s="13">
        <v>0</v>
      </c>
      <c r="P63" s="12">
        <f t="shared" si="20"/>
        <v>0</v>
      </c>
      <c r="U63" s="80"/>
      <c r="V63" s="80"/>
      <c r="W63" s="80"/>
      <c r="X63" s="80"/>
      <c r="Y63" s="80"/>
      <c r="Z63" s="80"/>
      <c r="AA63" s="80"/>
      <c r="AB63" s="80"/>
      <c r="AC63" s="80"/>
      <c r="AD63" s="80"/>
    </row>
    <row r="64" spans="1:30" s="10" customFormat="1" x14ac:dyDescent="0.2">
      <c r="A64" s="42" t="s">
        <v>127</v>
      </c>
      <c r="B64" s="11" t="s">
        <v>128</v>
      </c>
      <c r="C64" s="12">
        <v>157918</v>
      </c>
      <c r="D64" s="12">
        <v>0</v>
      </c>
      <c r="E64" s="12">
        <f t="shared" si="16"/>
        <v>-115327</v>
      </c>
      <c r="F64" s="13">
        <v>42591</v>
      </c>
      <c r="G64" s="12">
        <f t="shared" si="17"/>
        <v>42591</v>
      </c>
      <c r="H64" s="13">
        <v>42591</v>
      </c>
      <c r="I64" s="12">
        <v>0</v>
      </c>
      <c r="J64" s="13">
        <v>0</v>
      </c>
      <c r="K64" s="13">
        <v>16259.72</v>
      </c>
      <c r="L64" s="12">
        <f t="shared" si="15"/>
        <v>26331.279999999999</v>
      </c>
      <c r="M64" s="12">
        <f t="shared" si="18"/>
        <v>0</v>
      </c>
      <c r="N64" s="12">
        <f t="shared" si="19"/>
        <v>26331.279999999999</v>
      </c>
      <c r="O64" s="13">
        <v>1365.32</v>
      </c>
      <c r="P64" s="12">
        <f t="shared" si="20"/>
        <v>14894.4</v>
      </c>
      <c r="U64" s="80"/>
      <c r="V64" s="80"/>
      <c r="W64" s="80"/>
      <c r="X64" s="80"/>
      <c r="Y64" s="80"/>
      <c r="Z64" s="80"/>
      <c r="AA64" s="80"/>
      <c r="AB64" s="80"/>
      <c r="AC64" s="80"/>
      <c r="AD64" s="80"/>
    </row>
    <row r="65" spans="1:30" s="10" customFormat="1" ht="12" customHeight="1" x14ac:dyDescent="0.2">
      <c r="A65" s="42" t="s">
        <v>129</v>
      </c>
      <c r="B65" s="11" t="s">
        <v>130</v>
      </c>
      <c r="C65" s="12">
        <v>882938</v>
      </c>
      <c r="D65" s="12">
        <v>0</v>
      </c>
      <c r="E65" s="12">
        <f t="shared" si="16"/>
        <v>-629459</v>
      </c>
      <c r="F65" s="13">
        <v>253479</v>
      </c>
      <c r="G65" s="12">
        <f t="shared" si="17"/>
        <v>253479</v>
      </c>
      <c r="H65" s="13">
        <v>253479</v>
      </c>
      <c r="I65" s="12">
        <f>11128+1258.32</f>
        <v>12386.32</v>
      </c>
      <c r="J65" s="13">
        <v>-4376.1400000000003</v>
      </c>
      <c r="K65" s="13">
        <v>66045.11</v>
      </c>
      <c r="L65" s="12">
        <f t="shared" si="15"/>
        <v>187433.89</v>
      </c>
      <c r="M65" s="12">
        <f t="shared" si="18"/>
        <v>0</v>
      </c>
      <c r="N65" s="12">
        <f t="shared" si="19"/>
        <v>187433.89</v>
      </c>
      <c r="O65" s="13">
        <v>1263.3800000000001</v>
      </c>
      <c r="P65" s="12">
        <f t="shared" si="20"/>
        <v>64781.73</v>
      </c>
      <c r="Q65" s="12"/>
      <c r="U65" s="80"/>
      <c r="V65" s="80"/>
      <c r="W65" s="80"/>
      <c r="X65" s="80"/>
      <c r="Y65" s="80"/>
      <c r="Z65" s="80"/>
      <c r="AA65" s="80"/>
      <c r="AB65" s="80"/>
      <c r="AC65" s="80"/>
      <c r="AD65" s="80"/>
    </row>
    <row r="66" spans="1:30" s="41" customFormat="1" x14ac:dyDescent="0.2">
      <c r="A66" s="42" t="s">
        <v>131</v>
      </c>
      <c r="B66" s="43" t="s">
        <v>132</v>
      </c>
      <c r="C66" s="40">
        <f>SUM(C67:C75)</f>
        <v>8915019</v>
      </c>
      <c r="D66" s="40">
        <f t="shared" ref="D66:P66" si="21">SUM(D67:D75)</f>
        <v>0</v>
      </c>
      <c r="E66" s="40">
        <f t="shared" si="21"/>
        <v>2190243</v>
      </c>
      <c r="F66" s="40">
        <f t="shared" si="21"/>
        <v>11105262</v>
      </c>
      <c r="G66" s="40">
        <f t="shared" si="21"/>
        <v>11105262</v>
      </c>
      <c r="H66" s="40">
        <f t="shared" si="21"/>
        <v>11105262</v>
      </c>
      <c r="I66" s="40">
        <f t="shared" si="21"/>
        <v>469452.10000000003</v>
      </c>
      <c r="J66" s="40">
        <f t="shared" si="21"/>
        <v>312666.54000000004</v>
      </c>
      <c r="K66" s="40">
        <f t="shared" si="21"/>
        <v>7224927.3200000003</v>
      </c>
      <c r="L66" s="40">
        <f t="shared" si="21"/>
        <v>3880334.68</v>
      </c>
      <c r="M66" s="40">
        <f t="shared" si="21"/>
        <v>0</v>
      </c>
      <c r="N66" s="12">
        <f t="shared" si="19"/>
        <v>3880334.6799999997</v>
      </c>
      <c r="O66" s="40">
        <f t="shared" si="21"/>
        <v>6673780.2800000003</v>
      </c>
      <c r="P66" s="40">
        <f t="shared" si="21"/>
        <v>551147.03999999992</v>
      </c>
      <c r="U66" s="81"/>
      <c r="V66" s="81"/>
      <c r="W66" s="81"/>
      <c r="X66" s="81"/>
      <c r="Y66" s="81"/>
      <c r="Z66" s="81"/>
      <c r="AA66" s="81"/>
      <c r="AB66" s="81"/>
      <c r="AC66" s="81"/>
      <c r="AD66" s="81"/>
    </row>
    <row r="67" spans="1:30" s="10" customFormat="1" hidden="1" x14ac:dyDescent="0.2">
      <c r="A67" s="42"/>
      <c r="B67" s="11" t="s">
        <v>133</v>
      </c>
      <c r="C67" s="12">
        <v>1477867.5</v>
      </c>
      <c r="D67" s="12"/>
      <c r="E67" s="12">
        <f t="shared" si="16"/>
        <v>1118784</v>
      </c>
      <c r="F67" s="13">
        <v>2596651.5</v>
      </c>
      <c r="G67" s="12">
        <f t="shared" si="17"/>
        <v>2596651.5</v>
      </c>
      <c r="H67" s="13">
        <v>2596651.5</v>
      </c>
      <c r="I67" s="12">
        <f>39455.39+169359.69</f>
        <v>208815.08000000002</v>
      </c>
      <c r="J67" s="13">
        <v>113140.32</v>
      </c>
      <c r="K67" s="13">
        <v>1422320.85</v>
      </c>
      <c r="L67" s="12">
        <f t="shared" ref="L67:L75" si="22">+H67-K67</f>
        <v>1174330.6499999999</v>
      </c>
      <c r="M67" s="12">
        <f t="shared" si="11"/>
        <v>0</v>
      </c>
      <c r="N67" s="12">
        <f t="shared" si="19"/>
        <v>1174330.6499999999</v>
      </c>
      <c r="O67" s="13">
        <v>1261922.1100000001</v>
      </c>
      <c r="P67" s="12">
        <f t="shared" si="20"/>
        <v>160398.74</v>
      </c>
      <c r="U67" s="80"/>
      <c r="V67" s="80"/>
      <c r="W67" s="80"/>
      <c r="X67" s="80"/>
      <c r="Y67" s="80"/>
      <c r="Z67" s="80"/>
      <c r="AA67" s="80"/>
      <c r="AB67" s="80"/>
      <c r="AC67" s="80"/>
      <c r="AD67" s="80"/>
    </row>
    <row r="68" spans="1:30" s="10" customFormat="1" hidden="1" x14ac:dyDescent="0.2">
      <c r="A68" s="42"/>
      <c r="B68" s="11" t="s">
        <v>134</v>
      </c>
      <c r="C68" s="12">
        <v>240643</v>
      </c>
      <c r="D68" s="12"/>
      <c r="E68" s="12">
        <f t="shared" si="16"/>
        <v>107904</v>
      </c>
      <c r="F68" s="13">
        <v>348547</v>
      </c>
      <c r="G68" s="12">
        <f t="shared" si="17"/>
        <v>348547</v>
      </c>
      <c r="H68" s="13">
        <v>348547</v>
      </c>
      <c r="I68" s="12"/>
      <c r="J68" s="13">
        <v>0</v>
      </c>
      <c r="K68" s="13">
        <v>347648.64</v>
      </c>
      <c r="L68" s="12">
        <f t="shared" si="22"/>
        <v>898.35999999998603</v>
      </c>
      <c r="M68" s="12">
        <f t="shared" si="11"/>
        <v>0</v>
      </c>
      <c r="N68" s="12">
        <f t="shared" si="19"/>
        <v>898.35999999998603</v>
      </c>
      <c r="O68" s="13">
        <v>344624.64000000001</v>
      </c>
      <c r="P68" s="12">
        <f t="shared" si="20"/>
        <v>3024</v>
      </c>
      <c r="U68" s="80"/>
      <c r="V68" s="80"/>
      <c r="W68" s="80"/>
      <c r="X68" s="80"/>
      <c r="Y68" s="80"/>
      <c r="Z68" s="80"/>
      <c r="AA68" s="80"/>
      <c r="AB68" s="80"/>
      <c r="AC68" s="80"/>
      <c r="AD68" s="80"/>
    </row>
    <row r="69" spans="1:30" s="10" customFormat="1" hidden="1" x14ac:dyDescent="0.2">
      <c r="A69" s="42"/>
      <c r="B69" s="11" t="s">
        <v>135</v>
      </c>
      <c r="C69" s="12">
        <v>210</v>
      </c>
      <c r="D69" s="12"/>
      <c r="E69" s="12">
        <f t="shared" si="16"/>
        <v>54828</v>
      </c>
      <c r="F69" s="13">
        <v>55038</v>
      </c>
      <c r="G69" s="12">
        <f t="shared" si="17"/>
        <v>55038</v>
      </c>
      <c r="H69" s="13">
        <v>55038</v>
      </c>
      <c r="I69" s="12"/>
      <c r="J69" s="13">
        <v>0</v>
      </c>
      <c r="K69" s="13">
        <v>6776.8</v>
      </c>
      <c r="L69" s="12">
        <f t="shared" si="22"/>
        <v>48261.2</v>
      </c>
      <c r="M69" s="12">
        <f t="shared" si="11"/>
        <v>0</v>
      </c>
      <c r="N69" s="12">
        <f t="shared" si="19"/>
        <v>48261.2</v>
      </c>
      <c r="O69" s="13">
        <v>6376.27</v>
      </c>
      <c r="P69" s="12">
        <f t="shared" si="20"/>
        <v>400.52999999999975</v>
      </c>
      <c r="U69" s="80"/>
      <c r="V69" s="80"/>
      <c r="W69" s="80"/>
      <c r="X69" s="80"/>
      <c r="Y69" s="80"/>
      <c r="Z69" s="80"/>
      <c r="AA69" s="80"/>
      <c r="AB69" s="80"/>
      <c r="AC69" s="80"/>
      <c r="AD69" s="80"/>
    </row>
    <row r="70" spans="1:30" s="10" customFormat="1" hidden="1" x14ac:dyDescent="0.2">
      <c r="A70" s="42"/>
      <c r="B70" s="11" t="s">
        <v>136</v>
      </c>
      <c r="C70" s="12">
        <v>246869</v>
      </c>
      <c r="D70" s="12"/>
      <c r="E70" s="12">
        <f t="shared" si="16"/>
        <v>112892</v>
      </c>
      <c r="F70" s="13">
        <v>359761</v>
      </c>
      <c r="G70" s="12">
        <f t="shared" si="17"/>
        <v>359761</v>
      </c>
      <c r="H70" s="13">
        <v>359761</v>
      </c>
      <c r="I70" s="12">
        <v>90721.02</v>
      </c>
      <c r="J70" s="13">
        <v>0</v>
      </c>
      <c r="K70" s="13">
        <v>199650.38</v>
      </c>
      <c r="L70" s="12">
        <f t="shared" si="22"/>
        <v>160110.62</v>
      </c>
      <c r="M70" s="12">
        <f t="shared" si="11"/>
        <v>0</v>
      </c>
      <c r="N70" s="12">
        <f t="shared" si="19"/>
        <v>160110.62</v>
      </c>
      <c r="O70" s="13">
        <v>84350.61</v>
      </c>
      <c r="P70" s="12">
        <f t="shared" si="20"/>
        <v>115299.77</v>
      </c>
      <c r="U70" s="80"/>
      <c r="V70" s="80"/>
      <c r="W70" s="80"/>
      <c r="X70" s="80"/>
      <c r="Y70" s="80"/>
      <c r="Z70" s="80"/>
      <c r="AA70" s="80"/>
      <c r="AB70" s="80"/>
      <c r="AC70" s="80"/>
      <c r="AD70" s="80"/>
    </row>
    <row r="71" spans="1:30" s="10" customFormat="1" hidden="1" x14ac:dyDescent="0.2">
      <c r="A71" s="42"/>
      <c r="B71" s="11" t="s">
        <v>137</v>
      </c>
      <c r="C71" s="12">
        <v>3040</v>
      </c>
      <c r="D71" s="12"/>
      <c r="E71" s="12">
        <f t="shared" si="16"/>
        <v>-923</v>
      </c>
      <c r="F71" s="13">
        <v>2117</v>
      </c>
      <c r="G71" s="12">
        <f t="shared" si="17"/>
        <v>2117</v>
      </c>
      <c r="H71" s="13">
        <v>2117</v>
      </c>
      <c r="I71" s="12"/>
      <c r="J71" s="13">
        <v>210</v>
      </c>
      <c r="K71" s="13">
        <v>1352</v>
      </c>
      <c r="L71" s="12">
        <f t="shared" si="22"/>
        <v>765</v>
      </c>
      <c r="M71" s="12">
        <f t="shared" si="11"/>
        <v>0</v>
      </c>
      <c r="N71" s="12">
        <f t="shared" si="19"/>
        <v>765</v>
      </c>
      <c r="O71" s="13">
        <v>1352</v>
      </c>
      <c r="P71" s="12">
        <f t="shared" si="20"/>
        <v>0</v>
      </c>
      <c r="U71" s="80"/>
      <c r="V71" s="80"/>
      <c r="W71" s="80"/>
      <c r="X71" s="80"/>
      <c r="Y71" s="80"/>
      <c r="Z71" s="80"/>
      <c r="AA71" s="80"/>
      <c r="AB71" s="80"/>
      <c r="AC71" s="80"/>
      <c r="AD71" s="80"/>
    </row>
    <row r="72" spans="1:30" s="10" customFormat="1" hidden="1" x14ac:dyDescent="0.2">
      <c r="A72" s="42"/>
      <c r="B72" s="11" t="s">
        <v>138</v>
      </c>
      <c r="C72" s="12">
        <v>48855.5</v>
      </c>
      <c r="D72" s="12"/>
      <c r="E72" s="12">
        <f t="shared" si="16"/>
        <v>27716</v>
      </c>
      <c r="F72" s="13">
        <v>76571.5</v>
      </c>
      <c r="G72" s="12">
        <f t="shared" si="17"/>
        <v>76571.5</v>
      </c>
      <c r="H72" s="13">
        <v>76571.5</v>
      </c>
      <c r="I72" s="12"/>
      <c r="J72" s="13">
        <v>7551.95</v>
      </c>
      <c r="K72" s="13">
        <v>72324.38</v>
      </c>
      <c r="L72" s="12">
        <f t="shared" si="22"/>
        <v>4247.1199999999953</v>
      </c>
      <c r="M72" s="12">
        <f t="shared" si="11"/>
        <v>0</v>
      </c>
      <c r="N72" s="12">
        <f t="shared" si="19"/>
        <v>4247.1199999999953</v>
      </c>
      <c r="O72" s="13">
        <v>56920.44</v>
      </c>
      <c r="P72" s="12">
        <f t="shared" si="20"/>
        <v>15403.940000000002</v>
      </c>
      <c r="U72" s="80"/>
      <c r="V72" s="80"/>
      <c r="W72" s="80"/>
      <c r="X72" s="80"/>
      <c r="Y72" s="80"/>
      <c r="Z72" s="80"/>
      <c r="AA72" s="80"/>
      <c r="AB72" s="80"/>
      <c r="AC72" s="80"/>
      <c r="AD72" s="80"/>
    </row>
    <row r="73" spans="1:30" s="10" customFormat="1" hidden="1" x14ac:dyDescent="0.2">
      <c r="A73" s="42"/>
      <c r="B73" s="11" t="s">
        <v>139</v>
      </c>
      <c r="C73" s="12">
        <v>336302</v>
      </c>
      <c r="D73" s="12"/>
      <c r="E73" s="12">
        <f t="shared" si="16"/>
        <v>701995</v>
      </c>
      <c r="F73" s="13">
        <v>1038297</v>
      </c>
      <c r="G73" s="12">
        <f t="shared" si="17"/>
        <v>1038297</v>
      </c>
      <c r="H73" s="13">
        <v>1038297</v>
      </c>
      <c r="I73" s="12">
        <v>156006</v>
      </c>
      <c r="J73" s="13">
        <v>191679.74</v>
      </c>
      <c r="K73" s="13">
        <v>517940.99</v>
      </c>
      <c r="L73" s="12">
        <f t="shared" si="22"/>
        <v>520356.01</v>
      </c>
      <c r="M73" s="12">
        <f t="shared" si="11"/>
        <v>0</v>
      </c>
      <c r="N73" s="12">
        <f t="shared" si="19"/>
        <v>520356.01</v>
      </c>
      <c r="O73" s="13">
        <v>269090.33</v>
      </c>
      <c r="P73" s="12">
        <f t="shared" si="20"/>
        <v>248850.65999999997</v>
      </c>
      <c r="U73" s="80"/>
      <c r="V73" s="80"/>
      <c r="W73" s="80"/>
      <c r="X73" s="80"/>
      <c r="Y73" s="80"/>
      <c r="Z73" s="80"/>
      <c r="AA73" s="80"/>
      <c r="AB73" s="80"/>
      <c r="AC73" s="80"/>
      <c r="AD73" s="80"/>
    </row>
    <row r="74" spans="1:30" s="17" customFormat="1" ht="15" hidden="1" x14ac:dyDescent="0.2">
      <c r="A74" s="42"/>
      <c r="B74" s="11" t="s">
        <v>140</v>
      </c>
      <c r="C74" s="12">
        <v>6560000</v>
      </c>
      <c r="D74" s="12"/>
      <c r="E74" s="12">
        <f t="shared" si="16"/>
        <v>-38056</v>
      </c>
      <c r="F74" s="13">
        <v>6521944</v>
      </c>
      <c r="G74" s="12">
        <f t="shared" si="17"/>
        <v>6521944</v>
      </c>
      <c r="H74" s="13">
        <v>6521944</v>
      </c>
      <c r="I74" s="12"/>
      <c r="J74" s="13"/>
      <c r="K74" s="13">
        <v>4617871.05</v>
      </c>
      <c r="L74" s="12">
        <f t="shared" si="22"/>
        <v>1904072.9500000002</v>
      </c>
      <c r="M74" s="12">
        <f t="shared" si="11"/>
        <v>0</v>
      </c>
      <c r="N74" s="12">
        <f t="shared" si="19"/>
        <v>1904072.9500000002</v>
      </c>
      <c r="O74" s="13">
        <v>4617871.05</v>
      </c>
      <c r="P74" s="12">
        <f t="shared" si="20"/>
        <v>0</v>
      </c>
      <c r="U74" s="82"/>
      <c r="V74" s="82"/>
      <c r="W74" s="82"/>
      <c r="X74" s="82"/>
      <c r="Y74" s="82"/>
      <c r="Z74" s="82"/>
      <c r="AA74" s="82"/>
      <c r="AB74" s="82"/>
      <c r="AC74" s="82"/>
      <c r="AD74" s="82"/>
    </row>
    <row r="75" spans="1:30" s="10" customFormat="1" hidden="1" x14ac:dyDescent="0.2">
      <c r="A75" s="42"/>
      <c r="B75" s="11" t="s">
        <v>141</v>
      </c>
      <c r="C75" s="12">
        <v>1232</v>
      </c>
      <c r="D75" s="12"/>
      <c r="E75" s="12">
        <f t="shared" si="16"/>
        <v>105103</v>
      </c>
      <c r="F75" s="13">
        <v>106335</v>
      </c>
      <c r="G75" s="12">
        <f t="shared" si="17"/>
        <v>106335</v>
      </c>
      <c r="H75" s="13">
        <v>106335</v>
      </c>
      <c r="I75" s="12">
        <v>13910</v>
      </c>
      <c r="J75" s="13">
        <v>84.53</v>
      </c>
      <c r="K75" s="13">
        <v>39042.230000000003</v>
      </c>
      <c r="L75" s="12">
        <f t="shared" si="22"/>
        <v>67292.76999999999</v>
      </c>
      <c r="M75" s="12">
        <f t="shared" si="11"/>
        <v>0</v>
      </c>
      <c r="N75" s="12">
        <f t="shared" si="19"/>
        <v>67292.76999999999</v>
      </c>
      <c r="O75" s="13">
        <v>31272.83</v>
      </c>
      <c r="P75" s="12">
        <f t="shared" si="20"/>
        <v>7769.4000000000015</v>
      </c>
      <c r="U75" s="80"/>
      <c r="V75" s="80"/>
      <c r="W75" s="80"/>
      <c r="X75" s="80"/>
      <c r="Y75" s="80"/>
      <c r="Z75" s="80"/>
      <c r="AA75" s="80"/>
      <c r="AB75" s="80"/>
      <c r="AC75" s="80"/>
      <c r="AD75" s="80"/>
    </row>
    <row r="76" spans="1:30" s="10" customFormat="1" ht="15" x14ac:dyDescent="0.2">
      <c r="A76" s="64"/>
      <c r="B76" s="54" t="s">
        <v>142</v>
      </c>
      <c r="C76" s="55">
        <f>SUM(C77:C121)</f>
        <v>3072050</v>
      </c>
      <c r="D76" s="55">
        <f t="shared" ref="D76:P76" si="23">SUM(D77:D121)</f>
        <v>0</v>
      </c>
      <c r="E76" s="55">
        <f t="shared" si="23"/>
        <v>98855</v>
      </c>
      <c r="F76" s="55">
        <f t="shared" si="23"/>
        <v>3170905</v>
      </c>
      <c r="G76" s="55">
        <f t="shared" si="23"/>
        <v>3170905</v>
      </c>
      <c r="H76" s="55">
        <f t="shared" si="23"/>
        <v>3170905</v>
      </c>
      <c r="I76" s="55">
        <f t="shared" si="23"/>
        <v>396097.32</v>
      </c>
      <c r="J76" s="55">
        <f>SUM(J77:J121)</f>
        <v>232453.09000000003</v>
      </c>
      <c r="K76" s="55">
        <f t="shared" si="23"/>
        <v>1444314.5399999998</v>
      </c>
      <c r="L76" s="55">
        <f t="shared" si="23"/>
        <v>1726590.4599999995</v>
      </c>
      <c r="M76" s="55">
        <f t="shared" si="23"/>
        <v>0</v>
      </c>
      <c r="N76" s="55">
        <f t="shared" si="23"/>
        <v>1726590.4599999995</v>
      </c>
      <c r="O76" s="55">
        <f t="shared" si="23"/>
        <v>547348.11</v>
      </c>
      <c r="P76" s="55">
        <f t="shared" si="23"/>
        <v>896966.42999999993</v>
      </c>
      <c r="U76" s="80"/>
      <c r="V76" s="80"/>
      <c r="W76" s="80"/>
      <c r="X76" s="80"/>
      <c r="Y76" s="80"/>
      <c r="Z76" s="80"/>
      <c r="AA76" s="80"/>
      <c r="AB76" s="80"/>
      <c r="AC76" s="80"/>
      <c r="AD76" s="80"/>
    </row>
    <row r="77" spans="1:30" s="10" customFormat="1" x14ac:dyDescent="0.2">
      <c r="A77" s="42" t="s">
        <v>143</v>
      </c>
      <c r="B77" s="11" t="s">
        <v>144</v>
      </c>
      <c r="C77" s="12">
        <v>866672</v>
      </c>
      <c r="D77" s="12">
        <v>0</v>
      </c>
      <c r="E77" s="12">
        <f>+F77-C77</f>
        <v>-306964</v>
      </c>
      <c r="F77" s="13">
        <v>559708</v>
      </c>
      <c r="G77" s="12">
        <f>+C77+E77</f>
        <v>559708</v>
      </c>
      <c r="H77" s="13">
        <v>559708</v>
      </c>
      <c r="I77" s="12">
        <v>0</v>
      </c>
      <c r="J77" s="13">
        <v>8523.59</v>
      </c>
      <c r="K77" s="13">
        <v>157693.68</v>
      </c>
      <c r="L77" s="12">
        <f t="shared" ref="L77:L120" si="24">+H77-K77</f>
        <v>402014.32</v>
      </c>
      <c r="M77" s="12">
        <f>+G77-H77</f>
        <v>0</v>
      </c>
      <c r="N77" s="12">
        <f>+G77-K77</f>
        <v>402014.32</v>
      </c>
      <c r="O77" s="13">
        <v>43918.400000000001</v>
      </c>
      <c r="P77" s="12">
        <f t="shared" si="20"/>
        <v>113775.28</v>
      </c>
      <c r="U77" s="80"/>
      <c r="V77" s="80"/>
      <c r="W77" s="80"/>
      <c r="X77" s="80"/>
      <c r="Y77" s="80"/>
      <c r="Z77" s="80"/>
      <c r="AA77" s="80"/>
      <c r="AB77" s="80"/>
      <c r="AC77" s="80"/>
      <c r="AD77" s="80"/>
    </row>
    <row r="78" spans="1:30" s="10" customFormat="1" x14ac:dyDescent="0.2">
      <c r="A78" s="42" t="s">
        <v>145</v>
      </c>
      <c r="B78" s="11" t="s">
        <v>146</v>
      </c>
      <c r="C78" s="12">
        <v>111000</v>
      </c>
      <c r="D78" s="12">
        <v>0</v>
      </c>
      <c r="E78" s="12">
        <f t="shared" ref="E78:E130" si="25">+F78-C78</f>
        <v>-999</v>
      </c>
      <c r="F78" s="13">
        <v>110001</v>
      </c>
      <c r="G78" s="12">
        <f t="shared" ref="G78:G130" si="26">+C78+E78</f>
        <v>110001</v>
      </c>
      <c r="H78" s="13">
        <v>110001</v>
      </c>
      <c r="I78" s="12">
        <v>0</v>
      </c>
      <c r="J78" s="13">
        <v>8220</v>
      </c>
      <c r="K78" s="13">
        <v>51986.29</v>
      </c>
      <c r="L78" s="12">
        <f t="shared" si="24"/>
        <v>58014.71</v>
      </c>
      <c r="M78" s="12">
        <f t="shared" ref="M78:M120" si="27">+G78-H78</f>
        <v>0</v>
      </c>
      <c r="N78" s="12">
        <f t="shared" ref="N78:N130" si="28">+G78-K78</f>
        <v>58014.71</v>
      </c>
      <c r="O78" s="13">
        <v>9283.43</v>
      </c>
      <c r="P78" s="12">
        <f t="shared" si="20"/>
        <v>42702.86</v>
      </c>
      <c r="U78" s="80"/>
      <c r="V78" s="80"/>
      <c r="W78" s="80"/>
      <c r="X78" s="80"/>
      <c r="Y78" s="80"/>
      <c r="Z78" s="80"/>
      <c r="AA78" s="80"/>
      <c r="AB78" s="80"/>
      <c r="AC78" s="80"/>
      <c r="AD78" s="80"/>
    </row>
    <row r="79" spans="1:30" s="10" customFormat="1" x14ac:dyDescent="0.2">
      <c r="A79" s="42" t="s">
        <v>147</v>
      </c>
      <c r="B79" s="11" t="s">
        <v>148</v>
      </c>
      <c r="C79" s="12">
        <v>94160</v>
      </c>
      <c r="D79" s="12">
        <v>0</v>
      </c>
      <c r="E79" s="12">
        <f t="shared" si="25"/>
        <v>-71044</v>
      </c>
      <c r="F79" s="13">
        <v>23116</v>
      </c>
      <c r="G79" s="12">
        <f t="shared" si="26"/>
        <v>23116</v>
      </c>
      <c r="H79" s="13">
        <v>23116</v>
      </c>
      <c r="I79" s="12">
        <v>0</v>
      </c>
      <c r="J79" s="13">
        <v>16.52</v>
      </c>
      <c r="K79" s="13">
        <v>13519.1</v>
      </c>
      <c r="L79" s="12">
        <f t="shared" si="24"/>
        <v>9596.9</v>
      </c>
      <c r="M79" s="12">
        <f t="shared" si="27"/>
        <v>0</v>
      </c>
      <c r="N79" s="12">
        <f t="shared" si="28"/>
        <v>9596.9</v>
      </c>
      <c r="O79" s="13">
        <v>836.1</v>
      </c>
      <c r="P79" s="12">
        <f t="shared" si="20"/>
        <v>12683</v>
      </c>
      <c r="U79" s="80"/>
      <c r="V79" s="80"/>
      <c r="W79" s="80"/>
      <c r="X79" s="80"/>
      <c r="Y79" s="80"/>
      <c r="Z79" s="80"/>
      <c r="AA79" s="80"/>
      <c r="AB79" s="80"/>
      <c r="AC79" s="80"/>
      <c r="AD79" s="80"/>
    </row>
    <row r="80" spans="1:30" s="10" customFormat="1" x14ac:dyDescent="0.2">
      <c r="A80" s="42" t="s">
        <v>149</v>
      </c>
      <c r="B80" s="11" t="s">
        <v>150</v>
      </c>
      <c r="C80" s="12">
        <v>5250</v>
      </c>
      <c r="D80" s="12">
        <v>0</v>
      </c>
      <c r="E80" s="12">
        <f t="shared" si="25"/>
        <v>-1533</v>
      </c>
      <c r="F80" s="13">
        <v>3717</v>
      </c>
      <c r="G80" s="12">
        <f t="shared" si="26"/>
        <v>3717</v>
      </c>
      <c r="H80" s="13">
        <v>3717</v>
      </c>
      <c r="I80" s="12">
        <v>0</v>
      </c>
      <c r="J80" s="13">
        <v>188.26</v>
      </c>
      <c r="K80" s="13">
        <v>1736.02</v>
      </c>
      <c r="L80" s="12">
        <f t="shared" si="24"/>
        <v>1980.98</v>
      </c>
      <c r="M80" s="12">
        <f t="shared" si="27"/>
        <v>0</v>
      </c>
      <c r="N80" s="12">
        <f t="shared" si="28"/>
        <v>1980.98</v>
      </c>
      <c r="O80" s="13">
        <v>297.19</v>
      </c>
      <c r="P80" s="12">
        <f t="shared" si="20"/>
        <v>1438.83</v>
      </c>
      <c r="U80" s="80"/>
      <c r="V80" s="80"/>
      <c r="W80" s="80"/>
      <c r="X80" s="80"/>
      <c r="Y80" s="80"/>
      <c r="Z80" s="80"/>
      <c r="AA80" s="80"/>
      <c r="AB80" s="80"/>
      <c r="AC80" s="80"/>
      <c r="AD80" s="80"/>
    </row>
    <row r="81" spans="1:30" s="10" customFormat="1" x14ac:dyDescent="0.2">
      <c r="A81" s="42" t="s">
        <v>151</v>
      </c>
      <c r="B81" s="11" t="s">
        <v>152</v>
      </c>
      <c r="C81" s="12">
        <v>87400</v>
      </c>
      <c r="D81" s="12">
        <v>0</v>
      </c>
      <c r="E81" s="12">
        <f t="shared" si="25"/>
        <v>-28549.15</v>
      </c>
      <c r="F81" s="13">
        <v>58850.85</v>
      </c>
      <c r="G81" s="12">
        <f t="shared" si="26"/>
        <v>58850.85</v>
      </c>
      <c r="H81" s="13">
        <v>58850.85</v>
      </c>
      <c r="I81" s="12">
        <v>0</v>
      </c>
      <c r="J81" s="13">
        <v>26967.75</v>
      </c>
      <c r="K81" s="13">
        <v>43375.5</v>
      </c>
      <c r="L81" s="12">
        <f t="shared" si="24"/>
        <v>15475.349999999999</v>
      </c>
      <c r="M81" s="12">
        <f t="shared" si="27"/>
        <v>0</v>
      </c>
      <c r="N81" s="12">
        <f t="shared" si="28"/>
        <v>15475.349999999999</v>
      </c>
      <c r="O81" s="13">
        <v>7891.57</v>
      </c>
      <c r="P81" s="12">
        <f t="shared" si="20"/>
        <v>35483.93</v>
      </c>
      <c r="U81" s="80"/>
      <c r="V81" s="80"/>
      <c r="W81" s="80"/>
      <c r="X81" s="80"/>
      <c r="Y81" s="80"/>
      <c r="Z81" s="80"/>
      <c r="AA81" s="80"/>
      <c r="AB81" s="80"/>
      <c r="AC81" s="80"/>
      <c r="AD81" s="80"/>
    </row>
    <row r="82" spans="1:30" s="10" customFormat="1" x14ac:dyDescent="0.2">
      <c r="A82" s="42" t="s">
        <v>153</v>
      </c>
      <c r="B82" s="11" t="s">
        <v>154</v>
      </c>
      <c r="C82" s="12">
        <v>6550</v>
      </c>
      <c r="D82" s="12">
        <v>0</v>
      </c>
      <c r="E82" s="12">
        <f t="shared" si="25"/>
        <v>2620</v>
      </c>
      <c r="F82" s="13">
        <v>9170</v>
      </c>
      <c r="G82" s="12">
        <f t="shared" si="26"/>
        <v>9170</v>
      </c>
      <c r="H82" s="13">
        <v>9170</v>
      </c>
      <c r="I82" s="12">
        <v>0</v>
      </c>
      <c r="J82" s="13">
        <v>3502.11</v>
      </c>
      <c r="K82" s="13">
        <v>3506.39</v>
      </c>
      <c r="L82" s="12">
        <f t="shared" si="24"/>
        <v>5663.6100000000006</v>
      </c>
      <c r="M82" s="12">
        <f t="shared" si="27"/>
        <v>0</v>
      </c>
      <c r="N82" s="12">
        <f t="shared" si="28"/>
        <v>5663.6100000000006</v>
      </c>
      <c r="O82" s="13">
        <v>0</v>
      </c>
      <c r="P82" s="12">
        <f t="shared" si="20"/>
        <v>3506.39</v>
      </c>
      <c r="U82" s="80"/>
      <c r="V82" s="80"/>
      <c r="W82" s="80"/>
      <c r="X82" s="80"/>
      <c r="Y82" s="80"/>
      <c r="Z82" s="80"/>
      <c r="AA82" s="80"/>
      <c r="AB82" s="80"/>
      <c r="AC82" s="80"/>
      <c r="AD82" s="80"/>
    </row>
    <row r="83" spans="1:30" s="10" customFormat="1" x14ac:dyDescent="0.2">
      <c r="A83" s="42" t="s">
        <v>155</v>
      </c>
      <c r="B83" s="11" t="s">
        <v>156</v>
      </c>
      <c r="C83" s="12">
        <v>214194</v>
      </c>
      <c r="D83" s="12">
        <v>0</v>
      </c>
      <c r="E83" s="12">
        <f t="shared" si="25"/>
        <v>664.14999999999418</v>
      </c>
      <c r="F83" s="13">
        <v>214858.15</v>
      </c>
      <c r="G83" s="12">
        <f t="shared" si="26"/>
        <v>214858.15</v>
      </c>
      <c r="H83" s="13">
        <v>214858.15</v>
      </c>
      <c r="I83" s="12">
        <v>0</v>
      </c>
      <c r="J83" s="13">
        <v>23082.22</v>
      </c>
      <c r="K83" s="13">
        <v>67285.960000000006</v>
      </c>
      <c r="L83" s="12">
        <f t="shared" si="24"/>
        <v>147572.19</v>
      </c>
      <c r="M83" s="12">
        <f t="shared" si="27"/>
        <v>0</v>
      </c>
      <c r="N83" s="12">
        <f t="shared" si="28"/>
        <v>147572.19</v>
      </c>
      <c r="O83" s="13">
        <v>4659.5</v>
      </c>
      <c r="P83" s="12">
        <f t="shared" si="20"/>
        <v>62626.460000000006</v>
      </c>
      <c r="U83" s="80"/>
      <c r="V83" s="80"/>
      <c r="W83" s="80"/>
      <c r="X83" s="80"/>
      <c r="Y83" s="80"/>
      <c r="Z83" s="80"/>
      <c r="AA83" s="80"/>
      <c r="AB83" s="80"/>
      <c r="AC83" s="80"/>
      <c r="AD83" s="80"/>
    </row>
    <row r="84" spans="1:30" s="10" customFormat="1" x14ac:dyDescent="0.2">
      <c r="A84" s="42" t="s">
        <v>157</v>
      </c>
      <c r="B84" s="11" t="s">
        <v>158</v>
      </c>
      <c r="C84" s="12">
        <v>42365</v>
      </c>
      <c r="D84" s="12">
        <v>0</v>
      </c>
      <c r="E84" s="12">
        <f t="shared" si="25"/>
        <v>-18580</v>
      </c>
      <c r="F84" s="13">
        <v>23785</v>
      </c>
      <c r="G84" s="12">
        <f t="shared" si="26"/>
        <v>23785</v>
      </c>
      <c r="H84" s="13">
        <v>23785</v>
      </c>
      <c r="I84" s="12">
        <v>0</v>
      </c>
      <c r="J84" s="13">
        <v>2114.4899999999998</v>
      </c>
      <c r="K84" s="13">
        <v>9208.6200000000008</v>
      </c>
      <c r="L84" s="12">
        <f t="shared" si="24"/>
        <v>14576.38</v>
      </c>
      <c r="M84" s="12">
        <f t="shared" si="27"/>
        <v>0</v>
      </c>
      <c r="N84" s="12">
        <f t="shared" si="28"/>
        <v>14576.38</v>
      </c>
      <c r="O84" s="13">
        <v>7094.13</v>
      </c>
      <c r="P84" s="12">
        <f t="shared" si="20"/>
        <v>2114.4900000000007</v>
      </c>
      <c r="U84" s="80"/>
      <c r="V84" s="80"/>
      <c r="W84" s="80"/>
      <c r="X84" s="80"/>
      <c r="Y84" s="80"/>
      <c r="Z84" s="80"/>
      <c r="AA84" s="80"/>
      <c r="AB84" s="80"/>
      <c r="AC84" s="80"/>
      <c r="AD84" s="80"/>
    </row>
    <row r="85" spans="1:30" s="10" customFormat="1" x14ac:dyDescent="0.2">
      <c r="A85" s="42" t="s">
        <v>159</v>
      </c>
      <c r="B85" s="11" t="s">
        <v>160</v>
      </c>
      <c r="C85" s="12">
        <v>400000</v>
      </c>
      <c r="D85" s="12">
        <v>0</v>
      </c>
      <c r="E85" s="12">
        <f t="shared" si="25"/>
        <v>0</v>
      </c>
      <c r="F85" s="13">
        <v>400000</v>
      </c>
      <c r="G85" s="12">
        <f t="shared" si="26"/>
        <v>400000</v>
      </c>
      <c r="H85" s="13">
        <v>400000</v>
      </c>
      <c r="I85" s="12">
        <v>276631.56</v>
      </c>
      <c r="J85" s="13">
        <v>26680.25</v>
      </c>
      <c r="K85" s="13">
        <v>123368.44</v>
      </c>
      <c r="L85" s="12">
        <f t="shared" si="24"/>
        <v>276631.56</v>
      </c>
      <c r="M85" s="12">
        <f t="shared" si="27"/>
        <v>0</v>
      </c>
      <c r="N85" s="12">
        <f t="shared" si="28"/>
        <v>276631.56</v>
      </c>
      <c r="O85" s="13">
        <v>123368.44</v>
      </c>
      <c r="P85" s="12">
        <f t="shared" si="20"/>
        <v>0</v>
      </c>
      <c r="U85" s="80"/>
      <c r="V85" s="80"/>
      <c r="W85" s="80"/>
      <c r="X85" s="80"/>
      <c r="Y85" s="80"/>
      <c r="Z85" s="80"/>
      <c r="AA85" s="80"/>
      <c r="AB85" s="80"/>
      <c r="AC85" s="80"/>
      <c r="AD85" s="80"/>
    </row>
    <row r="86" spans="1:30" s="10" customFormat="1" x14ac:dyDescent="0.2">
      <c r="A86" s="42" t="s">
        <v>161</v>
      </c>
      <c r="B86" s="11" t="s">
        <v>162</v>
      </c>
      <c r="C86" s="12">
        <v>46650</v>
      </c>
      <c r="D86" s="12">
        <v>0</v>
      </c>
      <c r="E86" s="12">
        <f t="shared" si="25"/>
        <v>-2091</v>
      </c>
      <c r="F86" s="13">
        <v>44559</v>
      </c>
      <c r="G86" s="12">
        <f t="shared" si="26"/>
        <v>44559</v>
      </c>
      <c r="H86" s="13">
        <v>44559</v>
      </c>
      <c r="I86" s="12">
        <v>0</v>
      </c>
      <c r="J86" s="13">
        <v>0</v>
      </c>
      <c r="K86" s="13">
        <v>13626.17</v>
      </c>
      <c r="L86" s="12">
        <f t="shared" si="24"/>
        <v>30932.83</v>
      </c>
      <c r="M86" s="12">
        <f t="shared" si="27"/>
        <v>0</v>
      </c>
      <c r="N86" s="12">
        <f t="shared" si="28"/>
        <v>30932.83</v>
      </c>
      <c r="O86" s="13">
        <v>8.74</v>
      </c>
      <c r="P86" s="12">
        <f t="shared" si="20"/>
        <v>13617.43</v>
      </c>
      <c r="U86" s="80"/>
      <c r="V86" s="80"/>
      <c r="W86" s="80"/>
      <c r="X86" s="80"/>
      <c r="Y86" s="80"/>
      <c r="Z86" s="80"/>
      <c r="AA86" s="80"/>
      <c r="AB86" s="80"/>
      <c r="AC86" s="80"/>
      <c r="AD86" s="80"/>
    </row>
    <row r="87" spans="1:30" s="10" customFormat="1" x14ac:dyDescent="0.2">
      <c r="A87" s="42" t="s">
        <v>163</v>
      </c>
      <c r="B87" s="11" t="s">
        <v>164</v>
      </c>
      <c r="C87" s="12">
        <v>150000</v>
      </c>
      <c r="D87" s="12">
        <v>0</v>
      </c>
      <c r="E87" s="12">
        <f t="shared" si="25"/>
        <v>0</v>
      </c>
      <c r="F87" s="13">
        <v>150000</v>
      </c>
      <c r="G87" s="12">
        <f t="shared" si="26"/>
        <v>150000</v>
      </c>
      <c r="H87" s="13">
        <v>150000</v>
      </c>
      <c r="I87" s="12">
        <v>119465.76</v>
      </c>
      <c r="J87" s="13">
        <v>7867.79</v>
      </c>
      <c r="K87" s="13">
        <v>30534.240000000002</v>
      </c>
      <c r="L87" s="12">
        <f t="shared" si="24"/>
        <v>119465.76</v>
      </c>
      <c r="M87" s="12">
        <f t="shared" si="27"/>
        <v>0</v>
      </c>
      <c r="N87" s="12">
        <f t="shared" si="28"/>
        <v>119465.76</v>
      </c>
      <c r="O87" s="13">
        <v>30534.240000000002</v>
      </c>
      <c r="P87" s="12">
        <f t="shared" si="20"/>
        <v>0</v>
      </c>
      <c r="U87" s="80"/>
      <c r="V87" s="80"/>
      <c r="W87" s="80"/>
      <c r="X87" s="80"/>
      <c r="Y87" s="80"/>
      <c r="Z87" s="80"/>
      <c r="AA87" s="80"/>
      <c r="AB87" s="80"/>
      <c r="AC87" s="80"/>
      <c r="AD87" s="80"/>
    </row>
    <row r="88" spans="1:30" s="10" customFormat="1" x14ac:dyDescent="0.2">
      <c r="A88" s="42" t="s">
        <v>165</v>
      </c>
      <c r="B88" s="11" t="s">
        <v>166</v>
      </c>
      <c r="C88" s="12">
        <v>8830</v>
      </c>
      <c r="D88" s="12">
        <v>0</v>
      </c>
      <c r="E88" s="12">
        <f t="shared" si="25"/>
        <v>-248</v>
      </c>
      <c r="F88" s="13">
        <v>8582</v>
      </c>
      <c r="G88" s="12">
        <f t="shared" si="26"/>
        <v>8582</v>
      </c>
      <c r="H88" s="13">
        <v>8582</v>
      </c>
      <c r="I88" s="12">
        <v>0</v>
      </c>
      <c r="J88" s="13">
        <v>1636.33</v>
      </c>
      <c r="K88" s="13">
        <v>6267.79</v>
      </c>
      <c r="L88" s="12">
        <f t="shared" si="24"/>
        <v>2314.21</v>
      </c>
      <c r="M88" s="12">
        <f t="shared" si="27"/>
        <v>0</v>
      </c>
      <c r="N88" s="12">
        <f t="shared" si="28"/>
        <v>2314.21</v>
      </c>
      <c r="O88" s="13">
        <v>593.71</v>
      </c>
      <c r="P88" s="12">
        <f t="shared" si="20"/>
        <v>5674.08</v>
      </c>
      <c r="U88" s="80"/>
      <c r="V88" s="80"/>
      <c r="W88" s="80"/>
      <c r="X88" s="80"/>
      <c r="Y88" s="80"/>
      <c r="Z88" s="80"/>
      <c r="AA88" s="80"/>
      <c r="AB88" s="80"/>
      <c r="AC88" s="80"/>
      <c r="AD88" s="80"/>
    </row>
    <row r="89" spans="1:30" s="10" customFormat="1" x14ac:dyDescent="0.2">
      <c r="A89" s="42" t="s">
        <v>167</v>
      </c>
      <c r="B89" s="11" t="s">
        <v>168</v>
      </c>
      <c r="C89" s="12">
        <v>200</v>
      </c>
      <c r="D89" s="12">
        <v>0</v>
      </c>
      <c r="E89" s="12">
        <f t="shared" si="25"/>
        <v>500</v>
      </c>
      <c r="F89" s="13">
        <v>700</v>
      </c>
      <c r="G89" s="12">
        <f t="shared" si="26"/>
        <v>700</v>
      </c>
      <c r="H89" s="13">
        <v>700</v>
      </c>
      <c r="I89" s="12">
        <v>0</v>
      </c>
      <c r="J89" s="13">
        <v>45.01</v>
      </c>
      <c r="K89" s="13">
        <v>526.51</v>
      </c>
      <c r="L89" s="12">
        <f t="shared" si="24"/>
        <v>173.49</v>
      </c>
      <c r="M89" s="12">
        <f t="shared" si="27"/>
        <v>0</v>
      </c>
      <c r="N89" s="12">
        <f t="shared" si="28"/>
        <v>173.49</v>
      </c>
      <c r="O89" s="13">
        <v>45.01</v>
      </c>
      <c r="P89" s="12">
        <f t="shared" si="20"/>
        <v>481.5</v>
      </c>
      <c r="U89" s="80"/>
      <c r="V89" s="80"/>
      <c r="W89" s="80"/>
      <c r="X89" s="80"/>
      <c r="Y89" s="80"/>
      <c r="Z89" s="80"/>
      <c r="AA89" s="80"/>
      <c r="AB89" s="80"/>
      <c r="AC89" s="80"/>
      <c r="AD89" s="80"/>
    </row>
    <row r="90" spans="1:30" s="10" customFormat="1" x14ac:dyDescent="0.2">
      <c r="A90" s="42" t="s">
        <v>169</v>
      </c>
      <c r="B90" s="11" t="s">
        <v>170</v>
      </c>
      <c r="C90" s="12">
        <v>35727</v>
      </c>
      <c r="D90" s="12">
        <v>0</v>
      </c>
      <c r="E90" s="12">
        <f t="shared" si="25"/>
        <v>-2550</v>
      </c>
      <c r="F90" s="13">
        <v>33177</v>
      </c>
      <c r="G90" s="12">
        <f t="shared" si="26"/>
        <v>33177</v>
      </c>
      <c r="H90" s="13">
        <v>33177</v>
      </c>
      <c r="I90" s="12">
        <v>0</v>
      </c>
      <c r="J90" s="13">
        <v>137.34</v>
      </c>
      <c r="K90" s="13">
        <v>4262.03</v>
      </c>
      <c r="L90" s="12">
        <f t="shared" si="24"/>
        <v>28914.97</v>
      </c>
      <c r="M90" s="12">
        <f t="shared" si="27"/>
        <v>0</v>
      </c>
      <c r="N90" s="12">
        <f t="shared" si="28"/>
        <v>28914.97</v>
      </c>
      <c r="O90" s="13">
        <v>1185.07</v>
      </c>
      <c r="P90" s="12">
        <f t="shared" si="20"/>
        <v>3076.96</v>
      </c>
      <c r="U90" s="80"/>
      <c r="V90" s="80"/>
      <c r="W90" s="80"/>
      <c r="X90" s="80"/>
      <c r="Y90" s="80"/>
      <c r="Z90" s="80"/>
      <c r="AA90" s="80"/>
      <c r="AB90" s="80"/>
      <c r="AC90" s="80"/>
      <c r="AD90" s="80"/>
    </row>
    <row r="91" spans="1:30" s="10" customFormat="1" x14ac:dyDescent="0.2">
      <c r="A91" s="42" t="s">
        <v>171</v>
      </c>
      <c r="B91" s="11" t="s">
        <v>172</v>
      </c>
      <c r="C91" s="12">
        <v>83220</v>
      </c>
      <c r="D91" s="12">
        <v>0</v>
      </c>
      <c r="E91" s="12">
        <f t="shared" si="25"/>
        <v>13179</v>
      </c>
      <c r="F91" s="13">
        <v>96399</v>
      </c>
      <c r="G91" s="12">
        <f t="shared" si="26"/>
        <v>96399</v>
      </c>
      <c r="H91" s="13">
        <v>96399</v>
      </c>
      <c r="I91" s="12">
        <v>0</v>
      </c>
      <c r="J91" s="13">
        <v>1299.49</v>
      </c>
      <c r="K91" s="13">
        <v>89270.06</v>
      </c>
      <c r="L91" s="12">
        <f t="shared" si="24"/>
        <v>7128.9400000000023</v>
      </c>
      <c r="M91" s="12">
        <f t="shared" si="27"/>
        <v>0</v>
      </c>
      <c r="N91" s="12">
        <f t="shared" si="28"/>
        <v>7128.9400000000023</v>
      </c>
      <c r="O91" s="13">
        <v>8805.31</v>
      </c>
      <c r="P91" s="12">
        <f t="shared" si="20"/>
        <v>80464.75</v>
      </c>
      <c r="U91" s="80"/>
      <c r="V91" s="80"/>
      <c r="W91" s="80"/>
      <c r="X91" s="80"/>
      <c r="Y91" s="80"/>
      <c r="Z91" s="80"/>
      <c r="AA91" s="80"/>
      <c r="AB91" s="80"/>
      <c r="AC91" s="80"/>
      <c r="AD91" s="80"/>
    </row>
    <row r="92" spans="1:30" s="10" customFormat="1" x14ac:dyDescent="0.2">
      <c r="A92" s="42" t="s">
        <v>173</v>
      </c>
      <c r="B92" s="11" t="s">
        <v>174</v>
      </c>
      <c r="C92" s="12">
        <v>29946</v>
      </c>
      <c r="D92" s="12">
        <v>0</v>
      </c>
      <c r="E92" s="12">
        <f t="shared" si="25"/>
        <v>-700</v>
      </c>
      <c r="F92" s="13">
        <v>29246</v>
      </c>
      <c r="G92" s="12">
        <f t="shared" si="26"/>
        <v>29246</v>
      </c>
      <c r="H92" s="13">
        <v>29246</v>
      </c>
      <c r="I92" s="12">
        <v>0</v>
      </c>
      <c r="J92" s="13">
        <v>760.24</v>
      </c>
      <c r="K92" s="13">
        <v>12281.92</v>
      </c>
      <c r="L92" s="12">
        <f t="shared" si="24"/>
        <v>16964.080000000002</v>
      </c>
      <c r="M92" s="12">
        <f t="shared" si="27"/>
        <v>0</v>
      </c>
      <c r="N92" s="12">
        <f t="shared" si="28"/>
        <v>16964.080000000002</v>
      </c>
      <c r="O92" s="13">
        <v>5322.36</v>
      </c>
      <c r="P92" s="12">
        <f t="shared" si="20"/>
        <v>6959.56</v>
      </c>
      <c r="U92" s="80"/>
      <c r="V92" s="80"/>
      <c r="W92" s="80"/>
      <c r="X92" s="80"/>
      <c r="Y92" s="80"/>
      <c r="Z92" s="80"/>
      <c r="AA92" s="80"/>
      <c r="AB92" s="80"/>
      <c r="AC92" s="80"/>
      <c r="AD92" s="80"/>
    </row>
    <row r="93" spans="1:30" s="10" customFormat="1" x14ac:dyDescent="0.2">
      <c r="A93" s="42" t="s">
        <v>175</v>
      </c>
      <c r="B93" s="11" t="s">
        <v>176</v>
      </c>
      <c r="C93" s="12">
        <v>1100</v>
      </c>
      <c r="D93" s="12">
        <v>0</v>
      </c>
      <c r="E93" s="12">
        <f t="shared" si="25"/>
        <v>-467</v>
      </c>
      <c r="F93" s="13">
        <v>633</v>
      </c>
      <c r="G93" s="12">
        <f t="shared" si="26"/>
        <v>633</v>
      </c>
      <c r="H93" s="13">
        <v>633</v>
      </c>
      <c r="I93" s="12">
        <v>0</v>
      </c>
      <c r="J93" s="13">
        <v>56.71</v>
      </c>
      <c r="K93" s="13">
        <v>609.26</v>
      </c>
      <c r="L93" s="12">
        <f t="shared" si="24"/>
        <v>23.740000000000009</v>
      </c>
      <c r="M93" s="12">
        <f t="shared" si="27"/>
        <v>0</v>
      </c>
      <c r="N93" s="12">
        <f t="shared" si="28"/>
        <v>23.740000000000009</v>
      </c>
      <c r="O93" s="13">
        <v>70.41</v>
      </c>
      <c r="P93" s="12">
        <f t="shared" si="20"/>
        <v>538.85</v>
      </c>
      <c r="U93" s="80"/>
      <c r="V93" s="80"/>
      <c r="W93" s="80"/>
      <c r="X93" s="80"/>
      <c r="Y93" s="80"/>
      <c r="Z93" s="80"/>
      <c r="AA93" s="80"/>
      <c r="AB93" s="80"/>
      <c r="AC93" s="80"/>
      <c r="AD93" s="80"/>
    </row>
    <row r="94" spans="1:30" s="10" customFormat="1" x14ac:dyDescent="0.2">
      <c r="A94" s="42" t="s">
        <v>177</v>
      </c>
      <c r="B94" s="11" t="s">
        <v>178</v>
      </c>
      <c r="C94" s="12">
        <v>3060</v>
      </c>
      <c r="D94" s="12">
        <v>0</v>
      </c>
      <c r="E94" s="12">
        <f t="shared" si="25"/>
        <v>8769</v>
      </c>
      <c r="F94" s="13">
        <v>11829</v>
      </c>
      <c r="G94" s="12">
        <f t="shared" si="26"/>
        <v>11829</v>
      </c>
      <c r="H94" s="13">
        <v>11829</v>
      </c>
      <c r="I94" s="12">
        <v>0</v>
      </c>
      <c r="J94" s="13">
        <v>274.06</v>
      </c>
      <c r="K94" s="13">
        <v>9938</v>
      </c>
      <c r="L94" s="12">
        <f t="shared" si="24"/>
        <v>1891</v>
      </c>
      <c r="M94" s="12">
        <f t="shared" si="27"/>
        <v>0</v>
      </c>
      <c r="N94" s="12">
        <f t="shared" si="28"/>
        <v>1891</v>
      </c>
      <c r="O94" s="13">
        <v>1447.3</v>
      </c>
      <c r="P94" s="12">
        <f t="shared" ref="P94:P157" si="29">+K94-O94</f>
        <v>8490.7000000000007</v>
      </c>
      <c r="U94" s="80"/>
      <c r="V94" s="80"/>
      <c r="W94" s="80"/>
      <c r="X94" s="80"/>
      <c r="Y94" s="80"/>
      <c r="Z94" s="80"/>
      <c r="AA94" s="80"/>
      <c r="AB94" s="80"/>
      <c r="AC94" s="80"/>
      <c r="AD94" s="80"/>
    </row>
    <row r="95" spans="1:30" s="10" customFormat="1" x14ac:dyDescent="0.2">
      <c r="A95" s="42" t="s">
        <v>179</v>
      </c>
      <c r="B95" s="11" t="s">
        <v>180</v>
      </c>
      <c r="C95" s="12">
        <v>37660</v>
      </c>
      <c r="D95" s="12">
        <v>0</v>
      </c>
      <c r="E95" s="12">
        <f t="shared" si="25"/>
        <v>23896</v>
      </c>
      <c r="F95" s="13">
        <v>61556</v>
      </c>
      <c r="G95" s="12">
        <f t="shared" si="26"/>
        <v>61556</v>
      </c>
      <c r="H95" s="13">
        <v>61556</v>
      </c>
      <c r="I95" s="12">
        <v>0</v>
      </c>
      <c r="J95" s="13">
        <v>759.94</v>
      </c>
      <c r="K95" s="13">
        <v>36014.980000000003</v>
      </c>
      <c r="L95" s="12">
        <f t="shared" si="24"/>
        <v>25541.019999999997</v>
      </c>
      <c r="M95" s="12">
        <f t="shared" si="27"/>
        <v>0</v>
      </c>
      <c r="N95" s="12">
        <f t="shared" si="28"/>
        <v>25541.019999999997</v>
      </c>
      <c r="O95" s="13">
        <v>11816.37</v>
      </c>
      <c r="P95" s="12">
        <f t="shared" si="29"/>
        <v>24198.61</v>
      </c>
      <c r="U95" s="80"/>
      <c r="V95" s="80"/>
      <c r="W95" s="80"/>
      <c r="X95" s="80"/>
      <c r="Y95" s="80"/>
      <c r="Z95" s="80"/>
      <c r="AA95" s="80"/>
      <c r="AB95" s="80"/>
      <c r="AC95" s="80"/>
      <c r="AD95" s="80"/>
    </row>
    <row r="96" spans="1:30" s="10" customFormat="1" x14ac:dyDescent="0.2">
      <c r="A96" s="42" t="s">
        <v>181</v>
      </c>
      <c r="B96" s="11" t="s">
        <v>182</v>
      </c>
      <c r="C96" s="12">
        <v>6810</v>
      </c>
      <c r="D96" s="12">
        <v>0</v>
      </c>
      <c r="E96" s="12">
        <f t="shared" si="25"/>
        <v>2145</v>
      </c>
      <c r="F96" s="13">
        <v>8955</v>
      </c>
      <c r="G96" s="12">
        <f t="shared" si="26"/>
        <v>8955</v>
      </c>
      <c r="H96" s="13">
        <v>8955</v>
      </c>
      <c r="I96" s="12">
        <v>0</v>
      </c>
      <c r="J96" s="13">
        <v>1248.75</v>
      </c>
      <c r="K96" s="13">
        <v>2008.84</v>
      </c>
      <c r="L96" s="12">
        <f t="shared" si="24"/>
        <v>6946.16</v>
      </c>
      <c r="M96" s="12">
        <f t="shared" si="27"/>
        <v>0</v>
      </c>
      <c r="N96" s="12">
        <f t="shared" si="28"/>
        <v>6946.16</v>
      </c>
      <c r="O96" s="13">
        <v>367.35</v>
      </c>
      <c r="P96" s="12">
        <f t="shared" si="29"/>
        <v>1641.4899999999998</v>
      </c>
      <c r="U96" s="80"/>
      <c r="V96" s="80"/>
      <c r="W96" s="80"/>
      <c r="X96" s="80"/>
      <c r="Y96" s="80"/>
      <c r="Z96" s="80"/>
      <c r="AA96" s="80"/>
      <c r="AB96" s="80"/>
      <c r="AC96" s="80"/>
      <c r="AD96" s="80"/>
    </row>
    <row r="97" spans="1:30" s="10" customFormat="1" x14ac:dyDescent="0.2">
      <c r="A97" s="42" t="s">
        <v>183</v>
      </c>
      <c r="B97" s="11" t="s">
        <v>184</v>
      </c>
      <c r="C97" s="12">
        <v>500</v>
      </c>
      <c r="D97" s="12">
        <v>0</v>
      </c>
      <c r="E97" s="12">
        <f t="shared" si="25"/>
        <v>0</v>
      </c>
      <c r="F97" s="13">
        <v>500</v>
      </c>
      <c r="G97" s="12">
        <f t="shared" si="26"/>
        <v>500</v>
      </c>
      <c r="H97" s="13">
        <v>500</v>
      </c>
      <c r="I97" s="12">
        <v>0</v>
      </c>
      <c r="J97" s="13">
        <v>0</v>
      </c>
      <c r="K97" s="13">
        <v>0</v>
      </c>
      <c r="L97" s="12">
        <f t="shared" si="24"/>
        <v>500</v>
      </c>
      <c r="M97" s="12">
        <f t="shared" si="27"/>
        <v>0</v>
      </c>
      <c r="N97" s="12">
        <f t="shared" si="28"/>
        <v>500</v>
      </c>
      <c r="O97" s="13">
        <v>0</v>
      </c>
      <c r="P97" s="12">
        <f t="shared" si="29"/>
        <v>0</v>
      </c>
      <c r="U97" s="80"/>
      <c r="V97" s="80"/>
      <c r="W97" s="80"/>
      <c r="X97" s="80"/>
      <c r="Y97" s="80"/>
      <c r="Z97" s="80"/>
      <c r="AA97" s="80"/>
      <c r="AB97" s="80"/>
      <c r="AC97" s="80"/>
      <c r="AD97" s="80"/>
    </row>
    <row r="98" spans="1:30" s="10" customFormat="1" x14ac:dyDescent="0.2">
      <c r="A98" s="42" t="s">
        <v>185</v>
      </c>
      <c r="B98" s="11" t="s">
        <v>186</v>
      </c>
      <c r="C98" s="12">
        <v>22008</v>
      </c>
      <c r="D98" s="12">
        <v>0</v>
      </c>
      <c r="E98" s="12">
        <f t="shared" si="25"/>
        <v>25109</v>
      </c>
      <c r="F98" s="13">
        <v>47117</v>
      </c>
      <c r="G98" s="12">
        <f t="shared" si="26"/>
        <v>47117</v>
      </c>
      <c r="H98" s="13">
        <v>47117</v>
      </c>
      <c r="I98" s="12">
        <v>0</v>
      </c>
      <c r="J98" s="13">
        <v>3557.58</v>
      </c>
      <c r="K98" s="13">
        <v>28868.720000000001</v>
      </c>
      <c r="L98" s="12">
        <f t="shared" si="24"/>
        <v>18248.28</v>
      </c>
      <c r="M98" s="12">
        <f t="shared" si="27"/>
        <v>0</v>
      </c>
      <c r="N98" s="12">
        <f t="shared" si="28"/>
        <v>18248.28</v>
      </c>
      <c r="O98" s="13">
        <v>4737</v>
      </c>
      <c r="P98" s="12">
        <f t="shared" si="29"/>
        <v>24131.72</v>
      </c>
      <c r="U98" s="80"/>
      <c r="V98" s="80"/>
      <c r="W98" s="80"/>
      <c r="X98" s="80"/>
      <c r="Y98" s="80"/>
      <c r="Z98" s="80"/>
      <c r="AA98" s="80"/>
      <c r="AB98" s="80"/>
      <c r="AC98" s="80"/>
      <c r="AD98" s="80"/>
    </row>
    <row r="99" spans="1:30" s="10" customFormat="1" x14ac:dyDescent="0.2">
      <c r="A99" s="42" t="s">
        <v>187</v>
      </c>
      <c r="B99" s="11" t="s">
        <v>188</v>
      </c>
      <c r="C99" s="12">
        <v>4200</v>
      </c>
      <c r="D99" s="12">
        <v>0</v>
      </c>
      <c r="E99" s="12">
        <f t="shared" si="25"/>
        <v>50</v>
      </c>
      <c r="F99" s="13">
        <v>4250</v>
      </c>
      <c r="G99" s="12">
        <f t="shared" si="26"/>
        <v>4250</v>
      </c>
      <c r="H99" s="13">
        <v>4250</v>
      </c>
      <c r="I99" s="12">
        <v>0</v>
      </c>
      <c r="J99" s="13">
        <v>72.52</v>
      </c>
      <c r="K99" s="13">
        <v>3103.6</v>
      </c>
      <c r="L99" s="12">
        <f t="shared" si="24"/>
        <v>1146.4000000000001</v>
      </c>
      <c r="M99" s="12">
        <f t="shared" si="27"/>
        <v>0</v>
      </c>
      <c r="N99" s="12">
        <f t="shared" si="28"/>
        <v>1146.4000000000001</v>
      </c>
      <c r="O99" s="13">
        <v>698.47</v>
      </c>
      <c r="P99" s="12">
        <f t="shared" si="29"/>
        <v>2405.13</v>
      </c>
      <c r="U99" s="80"/>
      <c r="V99" s="80"/>
      <c r="W99" s="80"/>
      <c r="X99" s="80"/>
      <c r="Y99" s="80"/>
      <c r="Z99" s="80"/>
      <c r="AA99" s="80"/>
      <c r="AB99" s="80"/>
      <c r="AC99" s="80"/>
      <c r="AD99" s="80"/>
    </row>
    <row r="100" spans="1:30" s="10" customFormat="1" x14ac:dyDescent="0.2">
      <c r="A100" s="42" t="s">
        <v>189</v>
      </c>
      <c r="B100" s="11" t="s">
        <v>190</v>
      </c>
      <c r="C100" s="12">
        <v>9310</v>
      </c>
      <c r="D100" s="12">
        <v>0</v>
      </c>
      <c r="E100" s="12">
        <f t="shared" si="25"/>
        <v>1636</v>
      </c>
      <c r="F100" s="13">
        <v>10946</v>
      </c>
      <c r="G100" s="12">
        <f t="shared" si="26"/>
        <v>10946</v>
      </c>
      <c r="H100" s="13">
        <v>10946</v>
      </c>
      <c r="I100" s="12">
        <v>0</v>
      </c>
      <c r="J100" s="13">
        <v>159.4</v>
      </c>
      <c r="K100" s="13">
        <v>4271.42</v>
      </c>
      <c r="L100" s="12">
        <f t="shared" si="24"/>
        <v>6674.58</v>
      </c>
      <c r="M100" s="12">
        <f t="shared" si="27"/>
        <v>0</v>
      </c>
      <c r="N100" s="12">
        <f t="shared" si="28"/>
        <v>6674.58</v>
      </c>
      <c r="O100" s="13">
        <v>1674.54</v>
      </c>
      <c r="P100" s="12">
        <f t="shared" si="29"/>
        <v>2596.88</v>
      </c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</row>
    <row r="101" spans="1:30" s="10" customFormat="1" x14ac:dyDescent="0.2">
      <c r="A101" s="42" t="s">
        <v>191</v>
      </c>
      <c r="B101" s="43" t="s">
        <v>408</v>
      </c>
      <c r="C101" s="12">
        <v>20610</v>
      </c>
      <c r="D101" s="12">
        <v>0</v>
      </c>
      <c r="E101" s="12">
        <f t="shared" si="25"/>
        <v>4417</v>
      </c>
      <c r="F101" s="13">
        <v>25027</v>
      </c>
      <c r="G101" s="12">
        <f t="shared" si="26"/>
        <v>25027</v>
      </c>
      <c r="H101" s="13">
        <v>25027</v>
      </c>
      <c r="I101" s="12">
        <v>0</v>
      </c>
      <c r="J101" s="13">
        <v>16.53</v>
      </c>
      <c r="K101" s="13">
        <v>13732.22</v>
      </c>
      <c r="L101" s="12">
        <f t="shared" si="24"/>
        <v>11294.78</v>
      </c>
      <c r="M101" s="12">
        <f t="shared" si="27"/>
        <v>0</v>
      </c>
      <c r="N101" s="12">
        <f t="shared" si="28"/>
        <v>11294.78</v>
      </c>
      <c r="O101" s="13">
        <v>1158.56</v>
      </c>
      <c r="P101" s="12">
        <f t="shared" si="29"/>
        <v>12573.66</v>
      </c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</row>
    <row r="102" spans="1:30" s="10" customFormat="1" x14ac:dyDescent="0.2">
      <c r="A102" s="42" t="s">
        <v>192</v>
      </c>
      <c r="B102" s="11" t="s">
        <v>193</v>
      </c>
      <c r="C102" s="12">
        <v>21553</v>
      </c>
      <c r="D102" s="12">
        <v>0</v>
      </c>
      <c r="E102" s="12">
        <f t="shared" si="25"/>
        <v>18736.410000000003</v>
      </c>
      <c r="F102" s="13">
        <v>40289.410000000003</v>
      </c>
      <c r="G102" s="12">
        <f t="shared" si="26"/>
        <v>40289.410000000003</v>
      </c>
      <c r="H102" s="13">
        <v>40289.410000000003</v>
      </c>
      <c r="I102" s="12">
        <v>0</v>
      </c>
      <c r="J102" s="13">
        <v>2132.1</v>
      </c>
      <c r="K102" s="13">
        <v>23539.57</v>
      </c>
      <c r="L102" s="12">
        <f t="shared" si="24"/>
        <v>16749.840000000004</v>
      </c>
      <c r="M102" s="12">
        <f t="shared" si="27"/>
        <v>0</v>
      </c>
      <c r="N102" s="12">
        <f t="shared" si="28"/>
        <v>16749.840000000004</v>
      </c>
      <c r="O102" s="13">
        <v>9263.49</v>
      </c>
      <c r="P102" s="12">
        <f t="shared" si="29"/>
        <v>14276.08</v>
      </c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</row>
    <row r="103" spans="1:30" s="10" customFormat="1" x14ac:dyDescent="0.2">
      <c r="A103" s="42" t="s">
        <v>194</v>
      </c>
      <c r="B103" s="11" t="s">
        <v>195</v>
      </c>
      <c r="C103" s="12">
        <v>19660</v>
      </c>
      <c r="D103" s="12">
        <v>0</v>
      </c>
      <c r="E103" s="12">
        <f t="shared" si="25"/>
        <v>10998</v>
      </c>
      <c r="F103" s="13">
        <v>30658</v>
      </c>
      <c r="G103" s="12">
        <f t="shared" si="26"/>
        <v>30658</v>
      </c>
      <c r="H103" s="13">
        <v>30658</v>
      </c>
      <c r="I103" s="12">
        <v>0</v>
      </c>
      <c r="J103" s="13">
        <v>1118.4100000000001</v>
      </c>
      <c r="K103" s="13">
        <v>15964.67</v>
      </c>
      <c r="L103" s="12">
        <f t="shared" si="24"/>
        <v>14693.33</v>
      </c>
      <c r="M103" s="12">
        <f t="shared" si="27"/>
        <v>0</v>
      </c>
      <c r="N103" s="12">
        <f t="shared" si="28"/>
        <v>14693.33</v>
      </c>
      <c r="O103" s="13">
        <v>3732.66</v>
      </c>
      <c r="P103" s="12">
        <f t="shared" si="29"/>
        <v>12232.01</v>
      </c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</row>
    <row r="104" spans="1:30" s="10" customFormat="1" x14ac:dyDescent="0.2">
      <c r="A104" s="42" t="s">
        <v>196</v>
      </c>
      <c r="B104" s="11" t="s">
        <v>197</v>
      </c>
      <c r="C104" s="12">
        <v>5550</v>
      </c>
      <c r="D104" s="12">
        <v>0</v>
      </c>
      <c r="E104" s="12">
        <f t="shared" si="25"/>
        <v>-1255</v>
      </c>
      <c r="F104" s="13">
        <v>4295</v>
      </c>
      <c r="G104" s="12">
        <f t="shared" si="26"/>
        <v>4295</v>
      </c>
      <c r="H104" s="13">
        <v>4295</v>
      </c>
      <c r="I104" s="12">
        <v>0</v>
      </c>
      <c r="J104" s="13">
        <v>0</v>
      </c>
      <c r="K104" s="13">
        <v>1503.19</v>
      </c>
      <c r="L104" s="12">
        <f t="shared" si="24"/>
        <v>2791.81</v>
      </c>
      <c r="M104" s="12">
        <f t="shared" si="27"/>
        <v>0</v>
      </c>
      <c r="N104" s="12">
        <f t="shared" si="28"/>
        <v>2791.81</v>
      </c>
      <c r="O104" s="13">
        <v>164.35</v>
      </c>
      <c r="P104" s="12">
        <f t="shared" si="29"/>
        <v>1338.8400000000001</v>
      </c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</row>
    <row r="105" spans="1:30" s="10" customFormat="1" x14ac:dyDescent="0.2">
      <c r="A105" s="42" t="s">
        <v>198</v>
      </c>
      <c r="B105" s="11" t="s">
        <v>199</v>
      </c>
      <c r="C105" s="12">
        <v>14260</v>
      </c>
      <c r="D105" s="12">
        <v>0</v>
      </c>
      <c r="E105" s="12">
        <f t="shared" si="25"/>
        <v>2042</v>
      </c>
      <c r="F105" s="13">
        <v>16302</v>
      </c>
      <c r="G105" s="12">
        <f t="shared" si="26"/>
        <v>16302</v>
      </c>
      <c r="H105" s="13">
        <v>16302</v>
      </c>
      <c r="I105" s="12">
        <v>0</v>
      </c>
      <c r="J105" s="13">
        <v>871.13</v>
      </c>
      <c r="K105" s="13">
        <v>9739.31</v>
      </c>
      <c r="L105" s="12">
        <f t="shared" si="24"/>
        <v>6562.6900000000005</v>
      </c>
      <c r="M105" s="12">
        <f t="shared" si="27"/>
        <v>0</v>
      </c>
      <c r="N105" s="12">
        <f t="shared" si="28"/>
        <v>6562.6900000000005</v>
      </c>
      <c r="O105" s="13">
        <v>7521.92</v>
      </c>
      <c r="P105" s="12">
        <f t="shared" si="29"/>
        <v>2217.3899999999994</v>
      </c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</row>
    <row r="106" spans="1:30" s="10" customFormat="1" x14ac:dyDescent="0.2">
      <c r="A106" s="42" t="s">
        <v>200</v>
      </c>
      <c r="B106" s="11" t="s">
        <v>201</v>
      </c>
      <c r="C106" s="12">
        <v>2100</v>
      </c>
      <c r="D106" s="12">
        <v>0</v>
      </c>
      <c r="E106" s="12">
        <f t="shared" si="25"/>
        <v>700</v>
      </c>
      <c r="F106" s="13">
        <v>2800</v>
      </c>
      <c r="G106" s="12">
        <f t="shared" si="26"/>
        <v>2800</v>
      </c>
      <c r="H106" s="13">
        <v>2800</v>
      </c>
      <c r="I106" s="12">
        <v>0</v>
      </c>
      <c r="J106" s="13">
        <v>0</v>
      </c>
      <c r="K106" s="13">
        <v>0</v>
      </c>
      <c r="L106" s="12">
        <f t="shared" si="24"/>
        <v>2800</v>
      </c>
      <c r="M106" s="12">
        <f t="shared" si="27"/>
        <v>0</v>
      </c>
      <c r="N106" s="12">
        <f t="shared" si="28"/>
        <v>2800</v>
      </c>
      <c r="O106" s="13">
        <v>0</v>
      </c>
      <c r="P106" s="12">
        <f t="shared" si="29"/>
        <v>0</v>
      </c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</row>
    <row r="107" spans="1:30" s="10" customFormat="1" x14ac:dyDescent="0.2">
      <c r="A107" s="42" t="s">
        <v>202</v>
      </c>
      <c r="B107" s="11" t="s">
        <v>203</v>
      </c>
      <c r="C107" s="12">
        <v>52150</v>
      </c>
      <c r="D107" s="12">
        <v>0</v>
      </c>
      <c r="E107" s="12">
        <f t="shared" si="25"/>
        <v>1561</v>
      </c>
      <c r="F107" s="13">
        <v>53711</v>
      </c>
      <c r="G107" s="12">
        <f t="shared" si="26"/>
        <v>53711</v>
      </c>
      <c r="H107" s="13">
        <v>53711</v>
      </c>
      <c r="I107" s="12">
        <v>0</v>
      </c>
      <c r="J107" s="13">
        <v>415.56</v>
      </c>
      <c r="K107" s="13">
        <v>34250.339999999997</v>
      </c>
      <c r="L107" s="12">
        <f t="shared" si="24"/>
        <v>19460.660000000003</v>
      </c>
      <c r="M107" s="12">
        <f t="shared" si="27"/>
        <v>0</v>
      </c>
      <c r="N107" s="12">
        <f t="shared" si="28"/>
        <v>19460.660000000003</v>
      </c>
      <c r="O107" s="13">
        <v>1893.93</v>
      </c>
      <c r="P107" s="12">
        <f t="shared" si="29"/>
        <v>32356.409999999996</v>
      </c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</row>
    <row r="108" spans="1:30" s="10" customFormat="1" x14ac:dyDescent="0.2">
      <c r="A108" s="42" t="s">
        <v>204</v>
      </c>
      <c r="B108" s="11" t="s">
        <v>205</v>
      </c>
      <c r="C108" s="12">
        <v>115180</v>
      </c>
      <c r="D108" s="12">
        <v>0</v>
      </c>
      <c r="E108" s="12">
        <f t="shared" si="25"/>
        <v>-91505</v>
      </c>
      <c r="F108" s="13">
        <v>23675</v>
      </c>
      <c r="G108" s="12">
        <f t="shared" si="26"/>
        <v>23675</v>
      </c>
      <c r="H108" s="13">
        <v>23675</v>
      </c>
      <c r="I108" s="12">
        <v>0</v>
      </c>
      <c r="J108" s="13">
        <v>347.75</v>
      </c>
      <c r="K108" s="13">
        <v>7719.86</v>
      </c>
      <c r="L108" s="12">
        <f t="shared" si="24"/>
        <v>15955.14</v>
      </c>
      <c r="M108" s="12">
        <f t="shared" si="27"/>
        <v>0</v>
      </c>
      <c r="N108" s="12">
        <f t="shared" si="28"/>
        <v>15955.14</v>
      </c>
      <c r="O108" s="13">
        <v>290.77999999999997</v>
      </c>
      <c r="P108" s="12">
        <f t="shared" si="29"/>
        <v>7429.08</v>
      </c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</row>
    <row r="109" spans="1:30" s="10" customFormat="1" x14ac:dyDescent="0.2">
      <c r="A109" s="42" t="s">
        <v>206</v>
      </c>
      <c r="B109" s="11" t="s">
        <v>207</v>
      </c>
      <c r="C109" s="12">
        <v>18279</v>
      </c>
      <c r="D109" s="12">
        <v>0</v>
      </c>
      <c r="E109" s="12">
        <f t="shared" si="25"/>
        <v>12011</v>
      </c>
      <c r="F109" s="13">
        <v>30290</v>
      </c>
      <c r="G109" s="12">
        <f t="shared" si="26"/>
        <v>30290</v>
      </c>
      <c r="H109" s="13">
        <v>30290</v>
      </c>
      <c r="I109" s="12">
        <v>0</v>
      </c>
      <c r="J109" s="13">
        <v>460.55</v>
      </c>
      <c r="K109" s="13">
        <v>15785.35</v>
      </c>
      <c r="L109" s="12">
        <f t="shared" si="24"/>
        <v>14504.65</v>
      </c>
      <c r="M109" s="12">
        <f t="shared" si="27"/>
        <v>0</v>
      </c>
      <c r="N109" s="12">
        <f t="shared" si="28"/>
        <v>14504.65</v>
      </c>
      <c r="O109" s="13">
        <v>3631.61</v>
      </c>
      <c r="P109" s="12">
        <f t="shared" si="29"/>
        <v>12153.74</v>
      </c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</row>
    <row r="110" spans="1:30" s="10" customFormat="1" x14ac:dyDescent="0.2">
      <c r="A110" s="42" t="s">
        <v>208</v>
      </c>
      <c r="B110" s="11" t="s">
        <v>209</v>
      </c>
      <c r="C110" s="12">
        <v>25100</v>
      </c>
      <c r="D110" s="12">
        <v>0</v>
      </c>
      <c r="E110" s="12">
        <f t="shared" si="25"/>
        <v>61365</v>
      </c>
      <c r="F110" s="13">
        <v>86465</v>
      </c>
      <c r="G110" s="12">
        <f t="shared" si="26"/>
        <v>86465</v>
      </c>
      <c r="H110" s="13">
        <v>86465</v>
      </c>
      <c r="I110" s="12">
        <v>0</v>
      </c>
      <c r="J110" s="13">
        <v>2403.9699999999998</v>
      </c>
      <c r="K110" s="13">
        <v>26383.43</v>
      </c>
      <c r="L110" s="12">
        <f t="shared" si="24"/>
        <v>60081.57</v>
      </c>
      <c r="M110" s="12">
        <f t="shared" si="27"/>
        <v>0</v>
      </c>
      <c r="N110" s="12">
        <f t="shared" si="28"/>
        <v>60081.57</v>
      </c>
      <c r="O110" s="13">
        <v>9990.77</v>
      </c>
      <c r="P110" s="12">
        <f t="shared" si="29"/>
        <v>16392.66</v>
      </c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</row>
    <row r="111" spans="1:30" s="10" customFormat="1" x14ac:dyDescent="0.2">
      <c r="A111" s="42" t="s">
        <v>210</v>
      </c>
      <c r="B111" s="11" t="s">
        <v>211</v>
      </c>
      <c r="C111" s="12">
        <v>16785</v>
      </c>
      <c r="D111" s="12">
        <v>0</v>
      </c>
      <c r="E111" s="12">
        <f t="shared" si="25"/>
        <v>-346</v>
      </c>
      <c r="F111" s="13">
        <v>16439</v>
      </c>
      <c r="G111" s="12">
        <f t="shared" si="26"/>
        <v>16439</v>
      </c>
      <c r="H111" s="13">
        <v>16439</v>
      </c>
      <c r="I111" s="12">
        <v>0</v>
      </c>
      <c r="J111" s="13">
        <v>3456.9</v>
      </c>
      <c r="K111" s="13">
        <v>6675.88</v>
      </c>
      <c r="L111" s="12">
        <f t="shared" si="24"/>
        <v>9763.119999999999</v>
      </c>
      <c r="M111" s="12">
        <f t="shared" si="27"/>
        <v>0</v>
      </c>
      <c r="N111" s="12">
        <f t="shared" si="28"/>
        <v>9763.119999999999</v>
      </c>
      <c r="O111" s="13">
        <v>2758.02</v>
      </c>
      <c r="P111" s="12">
        <f t="shared" si="29"/>
        <v>3917.86</v>
      </c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</row>
    <row r="112" spans="1:30" s="10" customFormat="1" x14ac:dyDescent="0.2">
      <c r="A112" s="42" t="s">
        <v>212</v>
      </c>
      <c r="B112" s="11" t="s">
        <v>213</v>
      </c>
      <c r="C112" s="12">
        <v>38400</v>
      </c>
      <c r="D112" s="12">
        <v>0</v>
      </c>
      <c r="E112" s="12">
        <f t="shared" si="25"/>
        <v>-14556</v>
      </c>
      <c r="F112" s="13">
        <v>23844</v>
      </c>
      <c r="G112" s="12">
        <f t="shared" si="26"/>
        <v>23844</v>
      </c>
      <c r="H112" s="13">
        <v>23844</v>
      </c>
      <c r="I112" s="12">
        <v>0</v>
      </c>
      <c r="J112" s="13">
        <v>8608.26</v>
      </c>
      <c r="K112" s="13">
        <v>9788.34</v>
      </c>
      <c r="L112" s="12">
        <f t="shared" si="24"/>
        <v>14055.66</v>
      </c>
      <c r="M112" s="12">
        <f t="shared" si="27"/>
        <v>0</v>
      </c>
      <c r="N112" s="12">
        <f t="shared" si="28"/>
        <v>14055.66</v>
      </c>
      <c r="O112" s="13">
        <v>0</v>
      </c>
      <c r="P112" s="12">
        <f t="shared" si="29"/>
        <v>9788.34</v>
      </c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</row>
    <row r="113" spans="1:30" s="10" customFormat="1" x14ac:dyDescent="0.2">
      <c r="A113" s="42" t="s">
        <v>214</v>
      </c>
      <c r="B113" s="11" t="s">
        <v>215</v>
      </c>
      <c r="C113" s="12">
        <v>92725</v>
      </c>
      <c r="D113" s="12">
        <v>0</v>
      </c>
      <c r="E113" s="12">
        <f t="shared" si="25"/>
        <v>-11304</v>
      </c>
      <c r="F113" s="13">
        <v>81421</v>
      </c>
      <c r="G113" s="12">
        <f t="shared" si="26"/>
        <v>81421</v>
      </c>
      <c r="H113" s="13">
        <v>81421</v>
      </c>
      <c r="I113" s="12">
        <v>0</v>
      </c>
      <c r="J113" s="13">
        <v>197.47</v>
      </c>
      <c r="K113" s="13">
        <v>58332.32</v>
      </c>
      <c r="L113" s="12">
        <f t="shared" si="24"/>
        <v>23088.68</v>
      </c>
      <c r="M113" s="12">
        <f t="shared" si="27"/>
        <v>0</v>
      </c>
      <c r="N113" s="12">
        <f t="shared" si="28"/>
        <v>23088.68</v>
      </c>
      <c r="O113" s="13">
        <v>4844.9799999999996</v>
      </c>
      <c r="P113" s="12">
        <f t="shared" si="29"/>
        <v>53487.34</v>
      </c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</row>
    <row r="114" spans="1:30" s="10" customFormat="1" x14ac:dyDescent="0.2">
      <c r="A114" s="42" t="s">
        <v>216</v>
      </c>
      <c r="B114" s="11" t="s">
        <v>217</v>
      </c>
      <c r="C114" s="12">
        <v>6105</v>
      </c>
      <c r="D114" s="12">
        <v>0</v>
      </c>
      <c r="E114" s="12">
        <f t="shared" si="25"/>
        <v>-201</v>
      </c>
      <c r="F114" s="13">
        <v>5904</v>
      </c>
      <c r="G114" s="12">
        <f t="shared" si="26"/>
        <v>5904</v>
      </c>
      <c r="H114" s="13">
        <v>5904</v>
      </c>
      <c r="I114" s="12">
        <v>0</v>
      </c>
      <c r="J114" s="13">
        <v>845.48</v>
      </c>
      <c r="K114" s="13">
        <v>3621.29</v>
      </c>
      <c r="L114" s="12">
        <f t="shared" si="24"/>
        <v>2282.71</v>
      </c>
      <c r="M114" s="12">
        <f t="shared" si="27"/>
        <v>0</v>
      </c>
      <c r="N114" s="12">
        <f t="shared" si="28"/>
        <v>2282.71</v>
      </c>
      <c r="O114" s="13">
        <v>605.07000000000005</v>
      </c>
      <c r="P114" s="12">
        <f t="shared" si="29"/>
        <v>3016.22</v>
      </c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</row>
    <row r="115" spans="1:30" s="10" customFormat="1" x14ac:dyDescent="0.2">
      <c r="A115" s="42" t="s">
        <v>218</v>
      </c>
      <c r="B115" s="11" t="s">
        <v>219</v>
      </c>
      <c r="C115" s="12">
        <v>146045</v>
      </c>
      <c r="D115" s="12">
        <v>0</v>
      </c>
      <c r="E115" s="12">
        <f t="shared" si="25"/>
        <v>42671</v>
      </c>
      <c r="F115" s="13">
        <v>188716</v>
      </c>
      <c r="G115" s="12">
        <f t="shared" si="26"/>
        <v>188716</v>
      </c>
      <c r="H115" s="13">
        <v>188716</v>
      </c>
      <c r="I115" s="12">
        <v>0</v>
      </c>
      <c r="J115" s="13">
        <v>20575.04</v>
      </c>
      <c r="K115" s="13">
        <v>100958.46</v>
      </c>
      <c r="L115" s="12">
        <f t="shared" si="24"/>
        <v>87757.54</v>
      </c>
      <c r="M115" s="12">
        <f t="shared" si="27"/>
        <v>0</v>
      </c>
      <c r="N115" s="12">
        <f t="shared" si="28"/>
        <v>87757.54</v>
      </c>
      <c r="O115" s="13">
        <v>42931.14</v>
      </c>
      <c r="P115" s="12">
        <f t="shared" si="29"/>
        <v>58027.320000000007</v>
      </c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</row>
    <row r="116" spans="1:30" s="10" customFormat="1" x14ac:dyDescent="0.2">
      <c r="A116" s="42" t="s">
        <v>220</v>
      </c>
      <c r="B116" s="11" t="s">
        <v>221</v>
      </c>
      <c r="C116" s="12">
        <v>500</v>
      </c>
      <c r="D116" s="12">
        <v>0</v>
      </c>
      <c r="E116" s="12">
        <f t="shared" si="25"/>
        <v>0</v>
      </c>
      <c r="F116" s="13">
        <v>500</v>
      </c>
      <c r="G116" s="12">
        <f t="shared" si="26"/>
        <v>500</v>
      </c>
      <c r="H116" s="13">
        <v>500</v>
      </c>
      <c r="I116" s="12">
        <v>0</v>
      </c>
      <c r="J116" s="13">
        <v>0</v>
      </c>
      <c r="K116" s="13">
        <v>213.95</v>
      </c>
      <c r="L116" s="12">
        <f t="shared" si="24"/>
        <v>286.05</v>
      </c>
      <c r="M116" s="12">
        <f t="shared" si="27"/>
        <v>0</v>
      </c>
      <c r="N116" s="12">
        <f t="shared" si="28"/>
        <v>286.05</v>
      </c>
      <c r="O116" s="13">
        <v>0</v>
      </c>
      <c r="P116" s="12">
        <f t="shared" si="29"/>
        <v>213.95</v>
      </c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</row>
    <row r="117" spans="1:30" s="10" customFormat="1" x14ac:dyDescent="0.2">
      <c r="A117" s="42" t="s">
        <v>222</v>
      </c>
      <c r="B117" s="11" t="s">
        <v>223</v>
      </c>
      <c r="C117" s="12">
        <v>9631</v>
      </c>
      <c r="D117" s="12">
        <v>0</v>
      </c>
      <c r="E117" s="12">
        <f t="shared" si="25"/>
        <v>7259</v>
      </c>
      <c r="F117" s="13">
        <v>16890</v>
      </c>
      <c r="G117" s="12">
        <f t="shared" si="26"/>
        <v>16890</v>
      </c>
      <c r="H117" s="13">
        <v>16890</v>
      </c>
      <c r="I117" s="12">
        <v>0</v>
      </c>
      <c r="J117" s="13">
        <v>1598.34</v>
      </c>
      <c r="K117" s="13">
        <v>7801.36</v>
      </c>
      <c r="L117" s="12">
        <f t="shared" si="24"/>
        <v>9088.64</v>
      </c>
      <c r="M117" s="12">
        <f t="shared" si="27"/>
        <v>0</v>
      </c>
      <c r="N117" s="12">
        <f t="shared" si="28"/>
        <v>9088.64</v>
      </c>
      <c r="O117" s="13">
        <v>132.71</v>
      </c>
      <c r="P117" s="12">
        <f t="shared" si="29"/>
        <v>7668.65</v>
      </c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</row>
    <row r="118" spans="1:30" s="10" customFormat="1" x14ac:dyDescent="0.2">
      <c r="A118" s="42" t="s">
        <v>224</v>
      </c>
      <c r="B118" s="11" t="s">
        <v>225</v>
      </c>
      <c r="C118" s="12">
        <v>500</v>
      </c>
      <c r="D118" s="12">
        <v>0</v>
      </c>
      <c r="E118" s="12">
        <f t="shared" si="25"/>
        <v>0</v>
      </c>
      <c r="F118" s="13">
        <v>500</v>
      </c>
      <c r="G118" s="12">
        <f t="shared" si="26"/>
        <v>500</v>
      </c>
      <c r="H118" s="13">
        <v>500</v>
      </c>
      <c r="I118" s="12">
        <v>0</v>
      </c>
      <c r="J118" s="13">
        <v>0</v>
      </c>
      <c r="K118" s="13">
        <v>0</v>
      </c>
      <c r="L118" s="12">
        <f t="shared" si="24"/>
        <v>500</v>
      </c>
      <c r="M118" s="12">
        <f t="shared" si="27"/>
        <v>0</v>
      </c>
      <c r="N118" s="12">
        <f t="shared" si="28"/>
        <v>500</v>
      </c>
      <c r="O118" s="13">
        <v>0</v>
      </c>
      <c r="P118" s="12">
        <f t="shared" si="29"/>
        <v>0</v>
      </c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</row>
    <row r="119" spans="1:30" s="10" customFormat="1" x14ac:dyDescent="0.2">
      <c r="A119" s="42" t="s">
        <v>226</v>
      </c>
      <c r="B119" s="11" t="s">
        <v>227</v>
      </c>
      <c r="C119" s="12">
        <v>9750</v>
      </c>
      <c r="D119" s="12">
        <v>0</v>
      </c>
      <c r="E119" s="12">
        <f t="shared" si="25"/>
        <v>5118</v>
      </c>
      <c r="F119" s="13">
        <v>14868</v>
      </c>
      <c r="G119" s="12">
        <f t="shared" si="26"/>
        <v>14868</v>
      </c>
      <c r="H119" s="13">
        <v>14868</v>
      </c>
      <c r="I119" s="12">
        <v>0</v>
      </c>
      <c r="J119" s="13">
        <v>143.22</v>
      </c>
      <c r="K119" s="13">
        <v>9541.57</v>
      </c>
      <c r="L119" s="12">
        <f t="shared" si="24"/>
        <v>5326.43</v>
      </c>
      <c r="M119" s="12">
        <f t="shared" si="27"/>
        <v>0</v>
      </c>
      <c r="N119" s="12">
        <f t="shared" si="28"/>
        <v>5326.43</v>
      </c>
      <c r="O119" s="13">
        <v>6226.14</v>
      </c>
      <c r="P119" s="12">
        <f t="shared" si="29"/>
        <v>3315.4299999999994</v>
      </c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</row>
    <row r="120" spans="1:30" s="10" customFormat="1" x14ac:dyDescent="0.2">
      <c r="A120" s="42" t="s">
        <v>228</v>
      </c>
      <c r="B120" s="11" t="s">
        <v>229</v>
      </c>
      <c r="C120" s="12">
        <v>78366</v>
      </c>
      <c r="D120" s="12">
        <v>0</v>
      </c>
      <c r="E120" s="12">
        <f t="shared" si="25"/>
        <v>108723</v>
      </c>
      <c r="F120" s="13">
        <v>187089</v>
      </c>
      <c r="G120" s="12">
        <f t="shared" si="26"/>
        <v>187089</v>
      </c>
      <c r="H120" s="13">
        <v>187089</v>
      </c>
      <c r="I120" s="12">
        <v>0</v>
      </c>
      <c r="J120" s="13">
        <v>36700.49</v>
      </c>
      <c r="K120" s="13">
        <v>130191.95</v>
      </c>
      <c r="L120" s="12">
        <f t="shared" si="24"/>
        <v>56897.05</v>
      </c>
      <c r="M120" s="12">
        <f t="shared" si="27"/>
        <v>0</v>
      </c>
      <c r="N120" s="12">
        <f t="shared" si="28"/>
        <v>56897.05</v>
      </c>
      <c r="O120" s="13">
        <v>20843.419999999998</v>
      </c>
      <c r="P120" s="12">
        <f t="shared" si="29"/>
        <v>109348.53</v>
      </c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</row>
    <row r="121" spans="1:30" s="41" customFormat="1" x14ac:dyDescent="0.2">
      <c r="A121" s="42" t="s">
        <v>230</v>
      </c>
      <c r="B121" s="43" t="s">
        <v>231</v>
      </c>
      <c r="C121" s="40">
        <f>SUM(C122:C130)</f>
        <v>111989</v>
      </c>
      <c r="D121" s="40">
        <f t="shared" ref="D121:P121" si="30">SUM(D122:D130)</f>
        <v>0</v>
      </c>
      <c r="E121" s="40">
        <f t="shared" si="30"/>
        <v>297577.58999999997</v>
      </c>
      <c r="F121" s="40">
        <f t="shared" si="30"/>
        <v>409566.58999999997</v>
      </c>
      <c r="G121" s="40">
        <f t="shared" si="30"/>
        <v>409566.58999999997</v>
      </c>
      <c r="H121" s="40">
        <f t="shared" si="30"/>
        <v>409566.58999999997</v>
      </c>
      <c r="I121" s="40">
        <f t="shared" si="30"/>
        <v>0</v>
      </c>
      <c r="J121" s="40">
        <f>SUM(J122:J130)</f>
        <v>35391.539999999994</v>
      </c>
      <c r="K121" s="40">
        <f t="shared" si="30"/>
        <v>255307.94</v>
      </c>
      <c r="L121" s="40">
        <f t="shared" si="30"/>
        <v>154258.65</v>
      </c>
      <c r="M121" s="40">
        <f t="shared" si="30"/>
        <v>0</v>
      </c>
      <c r="N121" s="12">
        <f t="shared" si="28"/>
        <v>154258.64999999997</v>
      </c>
      <c r="O121" s="40">
        <f t="shared" si="30"/>
        <v>166703.92000000001</v>
      </c>
      <c r="P121" s="40">
        <f t="shared" si="30"/>
        <v>88604.01999999999</v>
      </c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</row>
    <row r="122" spans="1:30" s="10" customFormat="1" hidden="1" x14ac:dyDescent="0.2">
      <c r="A122" s="42"/>
      <c r="B122" s="11" t="s">
        <v>232</v>
      </c>
      <c r="C122" s="12">
        <v>55698</v>
      </c>
      <c r="D122" s="12"/>
      <c r="E122" s="12">
        <f t="shared" si="25"/>
        <v>119876</v>
      </c>
      <c r="F122" s="13">
        <v>175574</v>
      </c>
      <c r="G122" s="12">
        <f t="shared" si="26"/>
        <v>175574</v>
      </c>
      <c r="H122" s="13">
        <v>175574</v>
      </c>
      <c r="I122" s="12"/>
      <c r="J122" s="13">
        <v>33904.449999999997</v>
      </c>
      <c r="K122" s="13">
        <v>141051.65</v>
      </c>
      <c r="L122" s="12">
        <f t="shared" ref="L122:L130" si="31">+H122-K122</f>
        <v>34522.350000000006</v>
      </c>
      <c r="M122" s="12">
        <f t="shared" ref="M122:M130" si="32">+G122-H122</f>
        <v>0</v>
      </c>
      <c r="N122" s="12">
        <f t="shared" si="28"/>
        <v>34522.350000000006</v>
      </c>
      <c r="O122" s="13">
        <v>89863.46</v>
      </c>
      <c r="P122" s="12">
        <f t="shared" si="29"/>
        <v>51188.189999999988</v>
      </c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</row>
    <row r="123" spans="1:30" s="10" customFormat="1" hidden="1" x14ac:dyDescent="0.2">
      <c r="A123" s="42"/>
      <c r="B123" s="11" t="s">
        <v>233</v>
      </c>
      <c r="C123" s="12">
        <v>488</v>
      </c>
      <c r="D123" s="12"/>
      <c r="E123" s="12">
        <f t="shared" si="25"/>
        <v>57809.59</v>
      </c>
      <c r="F123" s="13">
        <v>58297.59</v>
      </c>
      <c r="G123" s="12">
        <f t="shared" si="26"/>
        <v>58297.59</v>
      </c>
      <c r="H123" s="13">
        <v>58297.59</v>
      </c>
      <c r="I123" s="12"/>
      <c r="J123" s="13">
        <v>1487.09</v>
      </c>
      <c r="K123" s="13">
        <v>28877.87</v>
      </c>
      <c r="L123" s="12">
        <f t="shared" si="31"/>
        <v>29419.719999999998</v>
      </c>
      <c r="M123" s="12">
        <f t="shared" si="32"/>
        <v>0</v>
      </c>
      <c r="N123" s="12">
        <f t="shared" si="28"/>
        <v>29419.719999999998</v>
      </c>
      <c r="O123" s="13">
        <v>21066.73</v>
      </c>
      <c r="P123" s="12">
        <f t="shared" si="29"/>
        <v>7811.1399999999994</v>
      </c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</row>
    <row r="124" spans="1:30" s="10" customFormat="1" hidden="1" x14ac:dyDescent="0.2">
      <c r="A124" s="42"/>
      <c r="B124" s="11" t="s">
        <v>234</v>
      </c>
      <c r="C124" s="12">
        <v>50673</v>
      </c>
      <c r="D124" s="12"/>
      <c r="E124" s="12">
        <f t="shared" si="25"/>
        <v>8864</v>
      </c>
      <c r="F124" s="13">
        <v>59537</v>
      </c>
      <c r="G124" s="12">
        <f t="shared" si="26"/>
        <v>59537</v>
      </c>
      <c r="H124" s="13">
        <v>59537</v>
      </c>
      <c r="I124" s="12"/>
      <c r="J124" s="13">
        <v>0</v>
      </c>
      <c r="K124" s="13">
        <v>37064.699999999997</v>
      </c>
      <c r="L124" s="12">
        <f t="shared" si="31"/>
        <v>22472.300000000003</v>
      </c>
      <c r="M124" s="12">
        <f t="shared" si="32"/>
        <v>0</v>
      </c>
      <c r="N124" s="12">
        <f t="shared" si="28"/>
        <v>22472.300000000003</v>
      </c>
      <c r="O124" s="13">
        <v>36524.120000000003</v>
      </c>
      <c r="P124" s="12">
        <f t="shared" si="29"/>
        <v>540.57999999999447</v>
      </c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</row>
    <row r="125" spans="1:30" s="10" customFormat="1" hidden="1" x14ac:dyDescent="0.2">
      <c r="A125" s="42"/>
      <c r="B125" s="11" t="s">
        <v>235</v>
      </c>
      <c r="C125" s="12">
        <v>213</v>
      </c>
      <c r="D125" s="12"/>
      <c r="E125" s="12">
        <f t="shared" si="25"/>
        <v>32633</v>
      </c>
      <c r="F125" s="13">
        <v>32846</v>
      </c>
      <c r="G125" s="12">
        <f t="shared" si="26"/>
        <v>32846</v>
      </c>
      <c r="H125" s="13">
        <v>32846</v>
      </c>
      <c r="I125" s="12"/>
      <c r="J125" s="13">
        <v>0</v>
      </c>
      <c r="K125" s="13">
        <v>4525.54</v>
      </c>
      <c r="L125" s="12">
        <f t="shared" si="31"/>
        <v>28320.46</v>
      </c>
      <c r="M125" s="12">
        <f t="shared" si="32"/>
        <v>0</v>
      </c>
      <c r="N125" s="12">
        <f t="shared" si="28"/>
        <v>28320.46</v>
      </c>
      <c r="O125" s="13">
        <v>1403.79</v>
      </c>
      <c r="P125" s="12">
        <f t="shared" si="29"/>
        <v>3121.75</v>
      </c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</row>
    <row r="126" spans="1:30" s="10" customFormat="1" hidden="1" x14ac:dyDescent="0.2">
      <c r="A126" s="42"/>
      <c r="B126" s="11" t="s">
        <v>236</v>
      </c>
      <c r="C126" s="12">
        <v>224</v>
      </c>
      <c r="D126" s="12"/>
      <c r="E126" s="12">
        <f t="shared" si="25"/>
        <v>6868</v>
      </c>
      <c r="F126" s="13">
        <v>7092</v>
      </c>
      <c r="G126" s="12">
        <f t="shared" si="26"/>
        <v>7092</v>
      </c>
      <c r="H126" s="13">
        <v>7092</v>
      </c>
      <c r="I126" s="12"/>
      <c r="J126" s="13">
        <v>0</v>
      </c>
      <c r="K126" s="13">
        <v>3077.6</v>
      </c>
      <c r="L126" s="12">
        <f t="shared" si="31"/>
        <v>4014.4</v>
      </c>
      <c r="M126" s="12">
        <f t="shared" si="32"/>
        <v>0</v>
      </c>
      <c r="N126" s="12">
        <f t="shared" si="28"/>
        <v>4014.4</v>
      </c>
      <c r="O126" s="13">
        <v>890.78</v>
      </c>
      <c r="P126" s="12">
        <f t="shared" si="29"/>
        <v>2186.8199999999997</v>
      </c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</row>
    <row r="127" spans="1:30" s="10" customFormat="1" hidden="1" x14ac:dyDescent="0.2">
      <c r="A127" s="42"/>
      <c r="B127" s="11" t="s">
        <v>237</v>
      </c>
      <c r="C127" s="12">
        <v>267</v>
      </c>
      <c r="D127" s="12"/>
      <c r="E127" s="12">
        <f t="shared" si="25"/>
        <v>297</v>
      </c>
      <c r="F127" s="13">
        <v>564</v>
      </c>
      <c r="G127" s="12">
        <f t="shared" si="26"/>
        <v>564</v>
      </c>
      <c r="H127" s="13">
        <v>564</v>
      </c>
      <c r="I127" s="12"/>
      <c r="J127" s="13"/>
      <c r="K127" s="13">
        <v>444.35</v>
      </c>
      <c r="L127" s="12">
        <f t="shared" si="31"/>
        <v>119.64999999999998</v>
      </c>
      <c r="M127" s="12">
        <f t="shared" si="32"/>
        <v>0</v>
      </c>
      <c r="N127" s="12">
        <f t="shared" si="28"/>
        <v>119.64999999999998</v>
      </c>
      <c r="O127" s="13">
        <v>306.51</v>
      </c>
      <c r="P127" s="12">
        <f t="shared" si="29"/>
        <v>137.84000000000003</v>
      </c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</row>
    <row r="128" spans="1:30" s="10" customFormat="1" hidden="1" x14ac:dyDescent="0.2">
      <c r="A128" s="42"/>
      <c r="B128" s="11" t="s">
        <v>238</v>
      </c>
      <c r="C128" s="12">
        <v>437</v>
      </c>
      <c r="D128" s="12"/>
      <c r="E128" s="12">
        <f t="shared" si="25"/>
        <v>28073</v>
      </c>
      <c r="F128" s="13">
        <v>28510</v>
      </c>
      <c r="G128" s="12">
        <f t="shared" si="26"/>
        <v>28510</v>
      </c>
      <c r="H128" s="13">
        <v>28510</v>
      </c>
      <c r="I128" s="12"/>
      <c r="J128" s="13">
        <v>0</v>
      </c>
      <c r="K128" s="13">
        <v>2643.07</v>
      </c>
      <c r="L128" s="12">
        <f t="shared" si="31"/>
        <v>25866.93</v>
      </c>
      <c r="M128" s="12">
        <f t="shared" si="32"/>
        <v>0</v>
      </c>
      <c r="N128" s="12">
        <f t="shared" si="28"/>
        <v>25866.93</v>
      </c>
      <c r="O128" s="13">
        <v>1674.5</v>
      </c>
      <c r="P128" s="12">
        <f t="shared" si="29"/>
        <v>968.57000000000016</v>
      </c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</row>
    <row r="129" spans="1:30" s="17" customFormat="1" ht="15" hidden="1" x14ac:dyDescent="0.2">
      <c r="A129" s="42"/>
      <c r="B129" s="11" t="s">
        <v>239</v>
      </c>
      <c r="C129" s="12">
        <v>3435</v>
      </c>
      <c r="D129" s="12"/>
      <c r="E129" s="12">
        <f t="shared" si="25"/>
        <v>13792</v>
      </c>
      <c r="F129" s="13">
        <v>17227</v>
      </c>
      <c r="G129" s="12">
        <f t="shared" si="26"/>
        <v>17227</v>
      </c>
      <c r="H129" s="13">
        <v>17227</v>
      </c>
      <c r="I129" s="12"/>
      <c r="J129" s="13">
        <v>0</v>
      </c>
      <c r="K129" s="13">
        <v>16998.38</v>
      </c>
      <c r="L129" s="12">
        <f t="shared" si="31"/>
        <v>228.61999999999898</v>
      </c>
      <c r="M129" s="12">
        <f t="shared" si="32"/>
        <v>0</v>
      </c>
      <c r="N129" s="12">
        <f t="shared" si="28"/>
        <v>228.61999999999898</v>
      </c>
      <c r="O129" s="13">
        <v>10031.99</v>
      </c>
      <c r="P129" s="12">
        <f t="shared" si="29"/>
        <v>6966.3900000000012</v>
      </c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</row>
    <row r="130" spans="1:30" s="10" customFormat="1" hidden="1" x14ac:dyDescent="0.2">
      <c r="A130" s="42"/>
      <c r="B130" s="11" t="s">
        <v>240</v>
      </c>
      <c r="C130" s="12">
        <v>554</v>
      </c>
      <c r="D130" s="12"/>
      <c r="E130" s="12">
        <f t="shared" si="25"/>
        <v>29365</v>
      </c>
      <c r="F130" s="13">
        <v>29919</v>
      </c>
      <c r="G130" s="12">
        <f t="shared" si="26"/>
        <v>29919</v>
      </c>
      <c r="H130" s="13">
        <v>29919</v>
      </c>
      <c r="I130" s="12"/>
      <c r="J130" s="13">
        <v>0</v>
      </c>
      <c r="K130" s="13">
        <v>20624.78</v>
      </c>
      <c r="L130" s="12">
        <f t="shared" si="31"/>
        <v>9294.2200000000012</v>
      </c>
      <c r="M130" s="12">
        <f t="shared" si="32"/>
        <v>0</v>
      </c>
      <c r="N130" s="12">
        <f t="shared" si="28"/>
        <v>9294.2200000000012</v>
      </c>
      <c r="O130" s="13">
        <v>4942.04</v>
      </c>
      <c r="P130" s="12">
        <f t="shared" si="29"/>
        <v>15682.739999999998</v>
      </c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</row>
    <row r="131" spans="1:30" s="50" customFormat="1" ht="30" customHeight="1" x14ac:dyDescent="0.2">
      <c r="A131" s="64"/>
      <c r="B131" s="54" t="s">
        <v>241</v>
      </c>
      <c r="C131" s="55">
        <f>SUM(C132:C147)</f>
        <v>4926868</v>
      </c>
      <c r="D131" s="55">
        <f t="shared" ref="D131:P131" si="33">SUM(D132:D147)</f>
        <v>0</v>
      </c>
      <c r="E131" s="55">
        <f t="shared" si="33"/>
        <v>-1322629</v>
      </c>
      <c r="F131" s="55">
        <f t="shared" si="33"/>
        <v>3604239</v>
      </c>
      <c r="G131" s="55">
        <f t="shared" si="33"/>
        <v>3604239</v>
      </c>
      <c r="H131" s="55">
        <f t="shared" si="33"/>
        <v>3604239</v>
      </c>
      <c r="I131" s="55">
        <f t="shared" si="33"/>
        <v>838439.03</v>
      </c>
      <c r="J131" s="55">
        <f>SUM(J132:J147)</f>
        <v>300775.57999999996</v>
      </c>
      <c r="K131" s="55">
        <f t="shared" si="33"/>
        <v>1842294.5</v>
      </c>
      <c r="L131" s="55">
        <f t="shared" si="33"/>
        <v>1761944.5</v>
      </c>
      <c r="M131" s="55">
        <f t="shared" si="33"/>
        <v>0</v>
      </c>
      <c r="N131" s="55">
        <f t="shared" si="33"/>
        <v>1761944.5</v>
      </c>
      <c r="O131" s="55">
        <f t="shared" si="33"/>
        <v>803259.66999999993</v>
      </c>
      <c r="P131" s="55">
        <f t="shared" si="33"/>
        <v>1039034.8300000001</v>
      </c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</row>
    <row r="132" spans="1:30" s="10" customFormat="1" x14ac:dyDescent="0.2">
      <c r="A132" s="42" t="s">
        <v>242</v>
      </c>
      <c r="B132" s="11" t="s">
        <v>243</v>
      </c>
      <c r="C132" s="12">
        <v>33396</v>
      </c>
      <c r="D132" s="12">
        <v>0</v>
      </c>
      <c r="E132" s="12">
        <f>+F132-C132</f>
        <v>-23116</v>
      </c>
      <c r="F132" s="13">
        <v>10280</v>
      </c>
      <c r="G132" s="12">
        <f>+C132+E132</f>
        <v>10280</v>
      </c>
      <c r="H132" s="13">
        <v>10280</v>
      </c>
      <c r="I132" s="12">
        <v>0</v>
      </c>
      <c r="J132" s="13">
        <v>42.75</v>
      </c>
      <c r="K132" s="13">
        <v>8311.48</v>
      </c>
      <c r="L132" s="12">
        <f t="shared" ref="L132:L146" si="34">+H132-K132</f>
        <v>1968.5200000000004</v>
      </c>
      <c r="M132" s="12">
        <f>+G132-H132</f>
        <v>0</v>
      </c>
      <c r="N132" s="12">
        <f>+G132-K132</f>
        <v>1968.5200000000004</v>
      </c>
      <c r="O132" s="13">
        <v>261.47000000000003</v>
      </c>
      <c r="P132" s="12">
        <f t="shared" si="29"/>
        <v>8050.0099999999993</v>
      </c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</row>
    <row r="133" spans="1:30" s="10" customFormat="1" x14ac:dyDescent="0.2">
      <c r="A133" s="42" t="s">
        <v>244</v>
      </c>
      <c r="B133" s="11" t="s">
        <v>245</v>
      </c>
      <c r="C133" s="12">
        <v>1000</v>
      </c>
      <c r="D133" s="12">
        <v>0</v>
      </c>
      <c r="E133" s="12">
        <f t="shared" ref="E133:E140" si="35">+F133-C133</f>
        <v>-1000</v>
      </c>
      <c r="F133" s="13">
        <v>0</v>
      </c>
      <c r="G133" s="12">
        <f t="shared" ref="G133:G155" si="36">+C133+E133</f>
        <v>0</v>
      </c>
      <c r="H133" s="13">
        <v>0</v>
      </c>
      <c r="I133" s="12">
        <v>0</v>
      </c>
      <c r="J133" s="13">
        <v>0</v>
      </c>
      <c r="K133" s="13">
        <v>0</v>
      </c>
      <c r="L133" s="12">
        <f t="shared" si="34"/>
        <v>0</v>
      </c>
      <c r="M133" s="12">
        <f t="shared" ref="M133:M155" si="37">+G133-H133</f>
        <v>0</v>
      </c>
      <c r="N133" s="12">
        <f t="shared" ref="N133:N147" si="38">+G133-K133</f>
        <v>0</v>
      </c>
      <c r="O133" s="13">
        <v>0</v>
      </c>
      <c r="P133" s="12">
        <f t="shared" si="29"/>
        <v>0</v>
      </c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</row>
    <row r="134" spans="1:30" s="10" customFormat="1" x14ac:dyDescent="0.2">
      <c r="A134" s="42" t="s">
        <v>246</v>
      </c>
      <c r="B134" s="11" t="s">
        <v>247</v>
      </c>
      <c r="C134" s="12">
        <v>0</v>
      </c>
      <c r="D134" s="12">
        <v>0</v>
      </c>
      <c r="E134" s="12">
        <f t="shared" si="35"/>
        <v>1298</v>
      </c>
      <c r="F134" s="13">
        <v>1298</v>
      </c>
      <c r="G134" s="12">
        <f t="shared" si="36"/>
        <v>1298</v>
      </c>
      <c r="H134" s="13">
        <v>1298</v>
      </c>
      <c r="I134" s="12">
        <v>0</v>
      </c>
      <c r="J134" s="13">
        <v>0</v>
      </c>
      <c r="K134" s="13">
        <v>720.85</v>
      </c>
      <c r="L134" s="12">
        <f t="shared" si="34"/>
        <v>577.15</v>
      </c>
      <c r="M134" s="12">
        <f t="shared" si="37"/>
        <v>0</v>
      </c>
      <c r="N134" s="12">
        <f t="shared" si="38"/>
        <v>577.15</v>
      </c>
      <c r="O134" s="13">
        <v>0</v>
      </c>
      <c r="P134" s="12">
        <f t="shared" si="29"/>
        <v>720.85</v>
      </c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</row>
    <row r="135" spans="1:30" s="10" customFormat="1" ht="13.5" customHeight="1" x14ac:dyDescent="0.2">
      <c r="A135" s="42" t="s">
        <v>248</v>
      </c>
      <c r="B135" s="43" t="s">
        <v>409</v>
      </c>
      <c r="C135" s="12">
        <v>0</v>
      </c>
      <c r="D135" s="12">
        <v>0</v>
      </c>
      <c r="E135" s="12">
        <f t="shared" si="35"/>
        <v>3439</v>
      </c>
      <c r="F135" s="13">
        <v>3439</v>
      </c>
      <c r="G135" s="12">
        <f t="shared" si="36"/>
        <v>3439</v>
      </c>
      <c r="H135" s="13">
        <v>3439</v>
      </c>
      <c r="I135" s="12">
        <v>0</v>
      </c>
      <c r="J135" s="13">
        <v>3038.8</v>
      </c>
      <c r="K135" s="13">
        <v>3438.98</v>
      </c>
      <c r="L135" s="12">
        <f t="shared" si="34"/>
        <v>1.999999999998181E-2</v>
      </c>
      <c r="M135" s="12">
        <f t="shared" si="37"/>
        <v>0</v>
      </c>
      <c r="N135" s="12">
        <f t="shared" si="38"/>
        <v>1.999999999998181E-2</v>
      </c>
      <c r="O135" s="13">
        <v>0</v>
      </c>
      <c r="P135" s="12">
        <f t="shared" si="29"/>
        <v>3438.98</v>
      </c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</row>
    <row r="136" spans="1:30" s="10" customFormat="1" x14ac:dyDescent="0.2">
      <c r="A136" s="42" t="s">
        <v>250</v>
      </c>
      <c r="B136" s="11" t="s">
        <v>251</v>
      </c>
      <c r="C136" s="12">
        <v>170</v>
      </c>
      <c r="D136" s="12">
        <v>0</v>
      </c>
      <c r="E136" s="12">
        <f t="shared" si="35"/>
        <v>4120</v>
      </c>
      <c r="F136" s="13">
        <v>4290</v>
      </c>
      <c r="G136" s="12">
        <f t="shared" si="36"/>
        <v>4290</v>
      </c>
      <c r="H136" s="13">
        <v>4290</v>
      </c>
      <c r="I136" s="12">
        <v>0</v>
      </c>
      <c r="J136" s="13">
        <v>3317</v>
      </c>
      <c r="K136" s="13">
        <v>3317</v>
      </c>
      <c r="L136" s="12">
        <f t="shared" si="34"/>
        <v>973</v>
      </c>
      <c r="M136" s="12">
        <f t="shared" si="37"/>
        <v>0</v>
      </c>
      <c r="N136" s="12">
        <f t="shared" si="38"/>
        <v>973</v>
      </c>
      <c r="O136" s="13">
        <v>0</v>
      </c>
      <c r="P136" s="12">
        <f t="shared" si="29"/>
        <v>3317</v>
      </c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</row>
    <row r="137" spans="1:30" s="10" customFormat="1" x14ac:dyDescent="0.2">
      <c r="A137" s="42" t="s">
        <v>252</v>
      </c>
      <c r="B137" s="11" t="s">
        <v>253</v>
      </c>
      <c r="C137" s="12">
        <v>20</v>
      </c>
      <c r="D137" s="12">
        <v>0</v>
      </c>
      <c r="E137" s="12">
        <f t="shared" si="35"/>
        <v>0</v>
      </c>
      <c r="F137" s="13">
        <v>20</v>
      </c>
      <c r="G137" s="12">
        <f t="shared" si="36"/>
        <v>20</v>
      </c>
      <c r="H137" s="13">
        <v>20</v>
      </c>
      <c r="I137" s="12">
        <v>0</v>
      </c>
      <c r="J137" s="13">
        <v>0</v>
      </c>
      <c r="K137" s="13">
        <v>0</v>
      </c>
      <c r="L137" s="12">
        <f t="shared" si="34"/>
        <v>20</v>
      </c>
      <c r="M137" s="12">
        <f t="shared" si="37"/>
        <v>0</v>
      </c>
      <c r="N137" s="12">
        <f t="shared" si="38"/>
        <v>20</v>
      </c>
      <c r="O137" s="13">
        <v>0</v>
      </c>
      <c r="P137" s="12">
        <f t="shared" si="29"/>
        <v>0</v>
      </c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</row>
    <row r="138" spans="1:30" s="10" customFormat="1" x14ac:dyDescent="0.2">
      <c r="A138" s="42" t="s">
        <v>254</v>
      </c>
      <c r="B138" s="11" t="s">
        <v>255</v>
      </c>
      <c r="C138" s="12">
        <v>120</v>
      </c>
      <c r="D138" s="12">
        <v>0</v>
      </c>
      <c r="E138" s="12">
        <f t="shared" si="35"/>
        <v>3777</v>
      </c>
      <c r="F138" s="13">
        <v>3897</v>
      </c>
      <c r="G138" s="12">
        <f t="shared" si="36"/>
        <v>3897</v>
      </c>
      <c r="H138" s="13">
        <v>3897</v>
      </c>
      <c r="I138" s="12">
        <v>0</v>
      </c>
      <c r="J138" s="13">
        <v>0</v>
      </c>
      <c r="K138" s="13">
        <v>646.65</v>
      </c>
      <c r="L138" s="12">
        <f t="shared" si="34"/>
        <v>3250.35</v>
      </c>
      <c r="M138" s="12">
        <f t="shared" si="37"/>
        <v>0</v>
      </c>
      <c r="N138" s="12">
        <f t="shared" si="38"/>
        <v>3250.35</v>
      </c>
      <c r="O138" s="13">
        <v>0</v>
      </c>
      <c r="P138" s="12">
        <f t="shared" si="29"/>
        <v>646.65</v>
      </c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</row>
    <row r="139" spans="1:30" s="10" customFormat="1" x14ac:dyDescent="0.2">
      <c r="A139" s="42" t="s">
        <v>256</v>
      </c>
      <c r="B139" s="11" t="s">
        <v>257</v>
      </c>
      <c r="C139" s="12">
        <v>20</v>
      </c>
      <c r="D139" s="12">
        <v>0</v>
      </c>
      <c r="E139" s="12">
        <f t="shared" si="35"/>
        <v>3248</v>
      </c>
      <c r="F139" s="13">
        <v>3268</v>
      </c>
      <c r="G139" s="12">
        <f t="shared" si="36"/>
        <v>3268</v>
      </c>
      <c r="H139" s="13">
        <v>3268</v>
      </c>
      <c r="I139" s="12">
        <v>0</v>
      </c>
      <c r="J139" s="13">
        <v>0</v>
      </c>
      <c r="K139" s="13">
        <v>3242.05</v>
      </c>
      <c r="L139" s="12">
        <f t="shared" si="34"/>
        <v>25.949999999999818</v>
      </c>
      <c r="M139" s="12">
        <f t="shared" si="37"/>
        <v>0</v>
      </c>
      <c r="N139" s="12">
        <f t="shared" si="38"/>
        <v>25.949999999999818</v>
      </c>
      <c r="O139" s="13">
        <v>0</v>
      </c>
      <c r="P139" s="12">
        <f t="shared" si="29"/>
        <v>3242.05</v>
      </c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</row>
    <row r="140" spans="1:30" s="10" customFormat="1" x14ac:dyDescent="0.2">
      <c r="A140" s="42" t="s">
        <v>258</v>
      </c>
      <c r="B140" s="11" t="s">
        <v>259</v>
      </c>
      <c r="C140" s="12">
        <v>2229991</v>
      </c>
      <c r="D140" s="12">
        <v>0</v>
      </c>
      <c r="E140" s="12">
        <f t="shared" si="35"/>
        <v>-2012358</v>
      </c>
      <c r="F140" s="13">
        <v>217633</v>
      </c>
      <c r="G140" s="12">
        <f t="shared" si="36"/>
        <v>217633</v>
      </c>
      <c r="H140" s="13">
        <v>217633</v>
      </c>
      <c r="I140" s="12">
        <v>0</v>
      </c>
      <c r="J140" s="13">
        <v>179900</v>
      </c>
      <c r="K140" s="13">
        <v>217390</v>
      </c>
      <c r="L140" s="12">
        <f t="shared" si="34"/>
        <v>243</v>
      </c>
      <c r="M140" s="12">
        <f t="shared" si="37"/>
        <v>0</v>
      </c>
      <c r="N140" s="12">
        <f t="shared" si="38"/>
        <v>243</v>
      </c>
      <c r="O140" s="13">
        <v>0</v>
      </c>
      <c r="P140" s="12">
        <f t="shared" si="29"/>
        <v>217390</v>
      </c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</row>
    <row r="141" spans="1:30" s="10" customFormat="1" x14ac:dyDescent="0.2">
      <c r="A141" s="42" t="s">
        <v>260</v>
      </c>
      <c r="B141" s="11" t="s">
        <v>261</v>
      </c>
      <c r="C141" s="12">
        <v>6040</v>
      </c>
      <c r="D141" s="12">
        <v>0</v>
      </c>
      <c r="E141" s="12">
        <f t="shared" ref="E141:E155" si="39">+F141-C141</f>
        <v>19487</v>
      </c>
      <c r="F141" s="13">
        <v>25527</v>
      </c>
      <c r="G141" s="12">
        <f t="shared" si="36"/>
        <v>25527</v>
      </c>
      <c r="H141" s="13">
        <v>25527</v>
      </c>
      <c r="I141" s="12">
        <v>0</v>
      </c>
      <c r="J141" s="13">
        <v>1558.05</v>
      </c>
      <c r="K141" s="13">
        <v>20770.03</v>
      </c>
      <c r="L141" s="12">
        <f t="shared" si="34"/>
        <v>4756.9700000000012</v>
      </c>
      <c r="M141" s="12">
        <f t="shared" si="37"/>
        <v>0</v>
      </c>
      <c r="N141" s="12">
        <f t="shared" si="38"/>
        <v>4756.9700000000012</v>
      </c>
      <c r="O141" s="13">
        <v>1836.48</v>
      </c>
      <c r="P141" s="12">
        <f t="shared" si="29"/>
        <v>18933.55</v>
      </c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</row>
    <row r="142" spans="1:30" s="10" customFormat="1" ht="13.5" customHeight="1" x14ac:dyDescent="0.2">
      <c r="A142" s="42" t="s">
        <v>262</v>
      </c>
      <c r="B142" s="11" t="s">
        <v>263</v>
      </c>
      <c r="C142" s="12">
        <v>40</v>
      </c>
      <c r="D142" s="12">
        <v>0</v>
      </c>
      <c r="E142" s="12">
        <f t="shared" si="39"/>
        <v>1700</v>
      </c>
      <c r="F142" s="13">
        <v>1740</v>
      </c>
      <c r="G142" s="12">
        <f t="shared" si="36"/>
        <v>1740</v>
      </c>
      <c r="H142" s="13">
        <v>1740</v>
      </c>
      <c r="I142" s="12">
        <v>0</v>
      </c>
      <c r="J142" s="13">
        <v>0</v>
      </c>
      <c r="K142" s="13">
        <v>1698.53</v>
      </c>
      <c r="L142" s="12">
        <f t="shared" si="34"/>
        <v>41.470000000000027</v>
      </c>
      <c r="M142" s="12">
        <f t="shared" si="37"/>
        <v>0</v>
      </c>
      <c r="N142" s="12">
        <f t="shared" si="38"/>
        <v>41.470000000000027</v>
      </c>
      <c r="O142" s="13">
        <v>0</v>
      </c>
      <c r="P142" s="12">
        <f t="shared" si="29"/>
        <v>1698.53</v>
      </c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</row>
    <row r="143" spans="1:30" s="10" customFormat="1" x14ac:dyDescent="0.2">
      <c r="A143" s="42" t="s">
        <v>264</v>
      </c>
      <c r="B143" s="11" t="s">
        <v>265</v>
      </c>
      <c r="C143" s="12">
        <v>4700</v>
      </c>
      <c r="D143" s="12">
        <v>0</v>
      </c>
      <c r="E143" s="12">
        <f t="shared" si="39"/>
        <v>4036</v>
      </c>
      <c r="F143" s="13">
        <v>8736</v>
      </c>
      <c r="G143" s="12">
        <f t="shared" si="36"/>
        <v>8736</v>
      </c>
      <c r="H143" s="13">
        <v>8736</v>
      </c>
      <c r="I143" s="12">
        <v>0</v>
      </c>
      <c r="J143" s="13">
        <v>224.69</v>
      </c>
      <c r="K143" s="13">
        <v>2231.17</v>
      </c>
      <c r="L143" s="12">
        <f t="shared" si="34"/>
        <v>6504.83</v>
      </c>
      <c r="M143" s="12">
        <f t="shared" si="37"/>
        <v>0</v>
      </c>
      <c r="N143" s="12">
        <f t="shared" si="38"/>
        <v>6504.83</v>
      </c>
      <c r="O143" s="13">
        <v>1149.49</v>
      </c>
      <c r="P143" s="12">
        <f t="shared" si="29"/>
        <v>1081.68</v>
      </c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</row>
    <row r="144" spans="1:30" s="10" customFormat="1" x14ac:dyDescent="0.2">
      <c r="A144" s="42" t="s">
        <v>266</v>
      </c>
      <c r="B144" s="43" t="s">
        <v>410</v>
      </c>
      <c r="C144" s="12">
        <v>111972</v>
      </c>
      <c r="D144" s="12">
        <v>0</v>
      </c>
      <c r="E144" s="12">
        <f t="shared" si="39"/>
        <v>33378</v>
      </c>
      <c r="F144" s="13">
        <v>145350</v>
      </c>
      <c r="G144" s="12">
        <f t="shared" si="36"/>
        <v>145350</v>
      </c>
      <c r="H144" s="13">
        <v>145350</v>
      </c>
      <c r="I144" s="12">
        <v>0</v>
      </c>
      <c r="J144" s="13">
        <v>2055.94</v>
      </c>
      <c r="K144" s="13">
        <v>46789.38</v>
      </c>
      <c r="L144" s="12">
        <f t="shared" si="34"/>
        <v>98560.62</v>
      </c>
      <c r="M144" s="12">
        <f t="shared" si="37"/>
        <v>0</v>
      </c>
      <c r="N144" s="12">
        <f t="shared" si="38"/>
        <v>98560.62</v>
      </c>
      <c r="O144" s="13">
        <v>10175.540000000001</v>
      </c>
      <c r="P144" s="12">
        <f t="shared" si="29"/>
        <v>36613.839999999997</v>
      </c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</row>
    <row r="145" spans="1:30" s="10" customFormat="1" x14ac:dyDescent="0.2">
      <c r="A145" s="42" t="s">
        <v>268</v>
      </c>
      <c r="B145" s="11" t="s">
        <v>269</v>
      </c>
      <c r="C145" s="12">
        <v>92403</v>
      </c>
      <c r="D145" s="12">
        <v>0</v>
      </c>
      <c r="E145" s="12">
        <f t="shared" si="39"/>
        <v>45305</v>
      </c>
      <c r="F145" s="13">
        <v>137708</v>
      </c>
      <c r="G145" s="12">
        <f t="shared" si="36"/>
        <v>137708</v>
      </c>
      <c r="H145" s="13">
        <v>137708</v>
      </c>
      <c r="I145" s="12">
        <v>0</v>
      </c>
      <c r="J145" s="13">
        <v>16198.71</v>
      </c>
      <c r="K145" s="13">
        <v>70030.880000000005</v>
      </c>
      <c r="L145" s="12">
        <f t="shared" si="34"/>
        <v>67677.119999999995</v>
      </c>
      <c r="M145" s="12">
        <f t="shared" si="37"/>
        <v>0</v>
      </c>
      <c r="N145" s="12">
        <f t="shared" si="38"/>
        <v>67677.119999999995</v>
      </c>
      <c r="O145" s="13">
        <v>12773</v>
      </c>
      <c r="P145" s="12">
        <f t="shared" si="29"/>
        <v>57257.880000000005</v>
      </c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</row>
    <row r="146" spans="1:30" s="10" customFormat="1" ht="14.25" customHeight="1" x14ac:dyDescent="0.2">
      <c r="A146" s="42" t="s">
        <v>270</v>
      </c>
      <c r="B146" s="11" t="s">
        <v>271</v>
      </c>
      <c r="C146" s="12">
        <v>1940581</v>
      </c>
      <c r="D146" s="12">
        <v>0</v>
      </c>
      <c r="E146" s="12">
        <f t="shared" si="39"/>
        <v>135634</v>
      </c>
      <c r="F146" s="13">
        <v>2076215</v>
      </c>
      <c r="G146" s="12">
        <f t="shared" si="36"/>
        <v>2076215</v>
      </c>
      <c r="H146" s="13">
        <v>2076215</v>
      </c>
      <c r="I146" s="12">
        <f>107800.65+730638.37</f>
        <v>838439.02</v>
      </c>
      <c r="J146" s="13">
        <v>1774.01</v>
      </c>
      <c r="K146" s="13">
        <v>717829.87</v>
      </c>
      <c r="L146" s="12">
        <f t="shared" si="34"/>
        <v>1358385.13</v>
      </c>
      <c r="M146" s="12">
        <f t="shared" si="37"/>
        <v>0</v>
      </c>
      <c r="N146" s="12">
        <f t="shared" si="38"/>
        <v>1358385.13</v>
      </c>
      <c r="O146" s="13">
        <v>462870.37</v>
      </c>
      <c r="P146" s="12">
        <f t="shared" si="29"/>
        <v>254959.5</v>
      </c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</row>
    <row r="147" spans="1:30" s="41" customFormat="1" x14ac:dyDescent="0.2">
      <c r="A147" s="42" t="s">
        <v>272</v>
      </c>
      <c r="B147" s="43" t="s">
        <v>273</v>
      </c>
      <c r="C147" s="40">
        <f>SUM(C148:C155)</f>
        <v>506415</v>
      </c>
      <c r="D147" s="40">
        <f t="shared" ref="D147:P147" si="40">SUM(D148:D155)</f>
        <v>0</v>
      </c>
      <c r="E147" s="40">
        <f t="shared" si="40"/>
        <v>458423</v>
      </c>
      <c r="F147" s="40">
        <f t="shared" si="40"/>
        <v>964838</v>
      </c>
      <c r="G147" s="40">
        <f t="shared" si="40"/>
        <v>964838</v>
      </c>
      <c r="H147" s="40">
        <f t="shared" si="40"/>
        <v>964838</v>
      </c>
      <c r="I147" s="40">
        <f t="shared" si="40"/>
        <v>0.01</v>
      </c>
      <c r="J147" s="40">
        <f t="shared" si="40"/>
        <v>92665.63</v>
      </c>
      <c r="K147" s="40">
        <f t="shared" si="40"/>
        <v>745877.63</v>
      </c>
      <c r="L147" s="40">
        <f t="shared" si="40"/>
        <v>218960.37</v>
      </c>
      <c r="M147" s="40">
        <f t="shared" si="40"/>
        <v>0</v>
      </c>
      <c r="N147" s="12">
        <f t="shared" si="38"/>
        <v>218960.37</v>
      </c>
      <c r="O147" s="40">
        <f t="shared" si="40"/>
        <v>314193.32</v>
      </c>
      <c r="P147" s="40">
        <f t="shared" si="40"/>
        <v>431684.31</v>
      </c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</row>
    <row r="148" spans="1:30" s="10" customFormat="1" hidden="1" x14ac:dyDescent="0.2">
      <c r="A148" s="42" t="s">
        <v>274</v>
      </c>
      <c r="B148" s="11" t="s">
        <v>275</v>
      </c>
      <c r="C148" s="12">
        <v>20</v>
      </c>
      <c r="D148" s="12"/>
      <c r="E148" s="12">
        <f t="shared" si="39"/>
        <v>46556</v>
      </c>
      <c r="F148" s="13">
        <v>46576</v>
      </c>
      <c r="G148" s="12">
        <f t="shared" si="36"/>
        <v>46576</v>
      </c>
      <c r="H148" s="13">
        <v>46576</v>
      </c>
      <c r="I148" s="12"/>
      <c r="J148" s="13">
        <v>0</v>
      </c>
      <c r="K148" s="13">
        <v>46574.03</v>
      </c>
      <c r="L148" s="12">
        <f t="shared" ref="L148:L155" si="41">+H148-K148</f>
        <v>1.9700000000011642</v>
      </c>
      <c r="M148" s="12">
        <f t="shared" si="37"/>
        <v>0</v>
      </c>
      <c r="N148" s="12">
        <f t="shared" ref="N148:N155" si="42">+G148-K148</f>
        <v>1.9700000000011642</v>
      </c>
      <c r="O148" s="13">
        <v>23855.65</v>
      </c>
      <c r="P148" s="12">
        <f t="shared" si="29"/>
        <v>22718.379999999997</v>
      </c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</row>
    <row r="149" spans="1:30" s="10" customFormat="1" hidden="1" x14ac:dyDescent="0.2">
      <c r="A149" s="42" t="s">
        <v>276</v>
      </c>
      <c r="B149" s="11" t="s">
        <v>277</v>
      </c>
      <c r="C149" s="12">
        <v>20</v>
      </c>
      <c r="D149" s="12"/>
      <c r="E149" s="12">
        <f t="shared" si="39"/>
        <v>-20</v>
      </c>
      <c r="F149" s="13">
        <v>0</v>
      </c>
      <c r="G149" s="12">
        <f t="shared" si="36"/>
        <v>0</v>
      </c>
      <c r="H149" s="13">
        <v>0</v>
      </c>
      <c r="I149" s="12"/>
      <c r="J149" s="13"/>
      <c r="K149" s="13">
        <v>0</v>
      </c>
      <c r="L149" s="12">
        <f t="shared" si="41"/>
        <v>0</v>
      </c>
      <c r="M149" s="12">
        <f t="shared" si="37"/>
        <v>0</v>
      </c>
      <c r="N149" s="12">
        <f t="shared" si="42"/>
        <v>0</v>
      </c>
      <c r="O149" s="13">
        <v>0</v>
      </c>
      <c r="P149" s="12">
        <f t="shared" si="29"/>
        <v>0</v>
      </c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</row>
    <row r="150" spans="1:30" s="10" customFormat="1" hidden="1" x14ac:dyDescent="0.2">
      <c r="A150" s="42" t="s">
        <v>278</v>
      </c>
      <c r="B150" s="11" t="s">
        <v>279</v>
      </c>
      <c r="C150" s="12">
        <v>20</v>
      </c>
      <c r="D150" s="12"/>
      <c r="E150" s="12">
        <f t="shared" si="39"/>
        <v>6118</v>
      </c>
      <c r="F150" s="13">
        <v>6138</v>
      </c>
      <c r="G150" s="12">
        <f t="shared" si="36"/>
        <v>6138</v>
      </c>
      <c r="H150" s="13">
        <v>6138</v>
      </c>
      <c r="I150" s="12"/>
      <c r="J150" s="13"/>
      <c r="K150" s="13">
        <v>6117.08</v>
      </c>
      <c r="L150" s="12">
        <f t="shared" si="41"/>
        <v>20.920000000000073</v>
      </c>
      <c r="M150" s="12">
        <f t="shared" si="37"/>
        <v>0</v>
      </c>
      <c r="N150" s="12">
        <f t="shared" si="42"/>
        <v>20.920000000000073</v>
      </c>
      <c r="O150" s="13">
        <v>0</v>
      </c>
      <c r="P150" s="12">
        <f t="shared" si="29"/>
        <v>6117.08</v>
      </c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</row>
    <row r="151" spans="1:30" s="17" customFormat="1" ht="12.75" hidden="1" customHeight="1" x14ac:dyDescent="0.2">
      <c r="A151" s="42" t="s">
        <v>280</v>
      </c>
      <c r="B151" s="11"/>
      <c r="C151" s="12"/>
      <c r="D151" s="12"/>
      <c r="E151" s="12">
        <f t="shared" si="39"/>
        <v>0</v>
      </c>
      <c r="F151" s="13">
        <v>0</v>
      </c>
      <c r="G151" s="12">
        <f t="shared" si="36"/>
        <v>0</v>
      </c>
      <c r="H151" s="13">
        <v>0</v>
      </c>
      <c r="I151" s="12"/>
      <c r="J151" s="13"/>
      <c r="K151" s="13">
        <v>0</v>
      </c>
      <c r="L151" s="12">
        <f t="shared" si="41"/>
        <v>0</v>
      </c>
      <c r="M151" s="12">
        <f t="shared" si="37"/>
        <v>0</v>
      </c>
      <c r="N151" s="12">
        <f t="shared" si="42"/>
        <v>0</v>
      </c>
      <c r="O151" s="13">
        <v>0</v>
      </c>
      <c r="P151" s="12">
        <f t="shared" si="29"/>
        <v>0</v>
      </c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</row>
    <row r="152" spans="1:30" s="10" customFormat="1" hidden="1" x14ac:dyDescent="0.2">
      <c r="A152" s="42" t="s">
        <v>281</v>
      </c>
      <c r="B152" s="11" t="s">
        <v>282</v>
      </c>
      <c r="C152" s="12">
        <v>500</v>
      </c>
      <c r="D152" s="12"/>
      <c r="E152" s="12">
        <f t="shared" si="39"/>
        <v>-140</v>
      </c>
      <c r="F152" s="13">
        <v>360</v>
      </c>
      <c r="G152" s="12">
        <f t="shared" si="36"/>
        <v>360</v>
      </c>
      <c r="H152" s="13">
        <v>360</v>
      </c>
      <c r="I152" s="12"/>
      <c r="J152" s="13"/>
      <c r="K152" s="13">
        <v>333.67</v>
      </c>
      <c r="L152" s="12">
        <f t="shared" si="41"/>
        <v>26.329999999999984</v>
      </c>
      <c r="M152" s="12">
        <f t="shared" si="37"/>
        <v>0</v>
      </c>
      <c r="N152" s="12">
        <f t="shared" si="42"/>
        <v>26.329999999999984</v>
      </c>
      <c r="O152" s="13">
        <v>0</v>
      </c>
      <c r="P152" s="12">
        <f t="shared" si="29"/>
        <v>333.67</v>
      </c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</row>
    <row r="153" spans="1:30" s="10" customFormat="1" ht="12" hidden="1" customHeight="1" x14ac:dyDescent="0.2">
      <c r="A153" s="42" t="s">
        <v>283</v>
      </c>
      <c r="B153" s="11" t="s">
        <v>284</v>
      </c>
      <c r="C153" s="12">
        <v>26340</v>
      </c>
      <c r="D153" s="12"/>
      <c r="E153" s="12">
        <f t="shared" si="39"/>
        <v>421</v>
      </c>
      <c r="F153" s="13">
        <v>26761</v>
      </c>
      <c r="G153" s="12">
        <f t="shared" si="36"/>
        <v>26761</v>
      </c>
      <c r="H153" s="13">
        <v>26761</v>
      </c>
      <c r="I153" s="12"/>
      <c r="J153" s="13"/>
      <c r="K153" s="13">
        <v>26737.59</v>
      </c>
      <c r="L153" s="12">
        <f t="shared" si="41"/>
        <v>23.409999999999854</v>
      </c>
      <c r="M153" s="12">
        <f t="shared" si="37"/>
        <v>0</v>
      </c>
      <c r="N153" s="12">
        <f t="shared" si="42"/>
        <v>23.409999999999854</v>
      </c>
      <c r="O153" s="13">
        <v>0</v>
      </c>
      <c r="P153" s="12">
        <f t="shared" si="29"/>
        <v>26737.59</v>
      </c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</row>
    <row r="154" spans="1:30" s="10" customFormat="1" hidden="1" x14ac:dyDescent="0.2">
      <c r="A154" s="42" t="s">
        <v>285</v>
      </c>
      <c r="B154" s="11" t="s">
        <v>286</v>
      </c>
      <c r="C154" s="12">
        <v>120</v>
      </c>
      <c r="D154" s="12"/>
      <c r="E154" s="12">
        <f t="shared" si="39"/>
        <v>273730</v>
      </c>
      <c r="F154" s="13">
        <v>273850</v>
      </c>
      <c r="G154" s="12">
        <f t="shared" si="36"/>
        <v>273850</v>
      </c>
      <c r="H154" s="13">
        <v>273850</v>
      </c>
      <c r="I154" s="12"/>
      <c r="J154" s="13"/>
      <c r="K154" s="13">
        <v>273035.06</v>
      </c>
      <c r="L154" s="12">
        <f t="shared" si="41"/>
        <v>814.94000000000233</v>
      </c>
      <c r="M154" s="12">
        <f t="shared" si="37"/>
        <v>0</v>
      </c>
      <c r="N154" s="12">
        <f t="shared" si="42"/>
        <v>814.94000000000233</v>
      </c>
      <c r="O154" s="13">
        <v>322.02</v>
      </c>
      <c r="P154" s="12">
        <f t="shared" si="29"/>
        <v>272713.03999999998</v>
      </c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</row>
    <row r="155" spans="1:30" s="10" customFormat="1" hidden="1" x14ac:dyDescent="0.2">
      <c r="A155" s="42" t="s">
        <v>287</v>
      </c>
      <c r="B155" s="11" t="s">
        <v>288</v>
      </c>
      <c r="C155" s="12">
        <v>479395</v>
      </c>
      <c r="D155" s="12"/>
      <c r="E155" s="12">
        <f t="shared" si="39"/>
        <v>131758</v>
      </c>
      <c r="F155" s="13">
        <v>611153</v>
      </c>
      <c r="G155" s="12">
        <f t="shared" si="36"/>
        <v>611153</v>
      </c>
      <c r="H155" s="13">
        <v>611153</v>
      </c>
      <c r="I155" s="12">
        <v>0.01</v>
      </c>
      <c r="J155" s="13">
        <v>92665.63</v>
      </c>
      <c r="K155" s="13">
        <v>393080.2</v>
      </c>
      <c r="L155" s="12">
        <f t="shared" si="41"/>
        <v>218072.8</v>
      </c>
      <c r="M155" s="12">
        <f t="shared" si="37"/>
        <v>0</v>
      </c>
      <c r="N155" s="12">
        <f t="shared" si="42"/>
        <v>218072.8</v>
      </c>
      <c r="O155" s="13">
        <v>290015.65000000002</v>
      </c>
      <c r="P155" s="12">
        <f t="shared" si="29"/>
        <v>103064.54999999999</v>
      </c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</row>
    <row r="156" spans="1:30" s="10" customFormat="1" ht="15" x14ac:dyDescent="0.2">
      <c r="A156" s="64"/>
      <c r="B156" s="54" t="s">
        <v>289</v>
      </c>
      <c r="C156" s="55">
        <f>SUM(C157:C173)</f>
        <v>23040867</v>
      </c>
      <c r="D156" s="55">
        <f t="shared" ref="D156:P156" si="43">SUM(D157:D173)</f>
        <v>0</v>
      </c>
      <c r="E156" s="55">
        <f t="shared" si="43"/>
        <v>4783176</v>
      </c>
      <c r="F156" s="55">
        <f t="shared" si="43"/>
        <v>27824043</v>
      </c>
      <c r="G156" s="55">
        <f t="shared" si="43"/>
        <v>27824043</v>
      </c>
      <c r="H156" s="55">
        <f t="shared" si="43"/>
        <v>21045417</v>
      </c>
      <c r="I156" s="55">
        <f>SUM(I157:I173)</f>
        <v>938250</v>
      </c>
      <c r="J156" s="55">
        <f>SUM(J157:J173)</f>
        <v>1889656.37</v>
      </c>
      <c r="K156" s="55">
        <f t="shared" si="43"/>
        <v>18298449.779999997</v>
      </c>
      <c r="L156" s="55">
        <f t="shared" si="43"/>
        <v>2746967.2199999997</v>
      </c>
      <c r="M156" s="55">
        <f t="shared" si="43"/>
        <v>6778626</v>
      </c>
      <c r="N156" s="55">
        <f t="shared" si="43"/>
        <v>9525593.2199999988</v>
      </c>
      <c r="O156" s="55">
        <f t="shared" si="43"/>
        <v>18026404.670000002</v>
      </c>
      <c r="P156" s="55">
        <f t="shared" si="43"/>
        <v>272045.11</v>
      </c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</row>
    <row r="157" spans="1:30" s="10" customFormat="1" x14ac:dyDescent="0.2">
      <c r="A157" s="42" t="s">
        <v>290</v>
      </c>
      <c r="B157" s="11" t="s">
        <v>291</v>
      </c>
      <c r="C157" s="12">
        <v>370000</v>
      </c>
      <c r="D157" s="12">
        <v>0</v>
      </c>
      <c r="E157" s="12">
        <f>+F157-C157</f>
        <v>113300</v>
      </c>
      <c r="F157" s="13">
        <v>483300</v>
      </c>
      <c r="G157" s="12">
        <f>+C157+E157</f>
        <v>483300</v>
      </c>
      <c r="H157" s="13">
        <v>483300</v>
      </c>
      <c r="I157" s="12">
        <v>0</v>
      </c>
      <c r="J157" s="13">
        <v>35061.94</v>
      </c>
      <c r="K157" s="13">
        <v>135651.95000000001</v>
      </c>
      <c r="L157" s="12">
        <f>+H157-K157</f>
        <v>347648.05</v>
      </c>
      <c r="M157" s="12">
        <f t="shared" ref="M157:M177" si="44">+G157-H157</f>
        <v>0</v>
      </c>
      <c r="N157" s="12">
        <f>+G157-K157</f>
        <v>347648.05</v>
      </c>
      <c r="O157" s="13">
        <v>56893.85</v>
      </c>
      <c r="P157" s="12">
        <f t="shared" si="29"/>
        <v>78758.100000000006</v>
      </c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</row>
    <row r="158" spans="1:30" s="10" customFormat="1" x14ac:dyDescent="0.2">
      <c r="A158" s="42" t="s">
        <v>292</v>
      </c>
      <c r="B158" s="11" t="s">
        <v>293</v>
      </c>
      <c r="C158" s="12">
        <v>131350</v>
      </c>
      <c r="D158" s="12">
        <v>0</v>
      </c>
      <c r="E158" s="12">
        <f t="shared" ref="E158:E177" si="45">+F158-C158</f>
        <v>-100</v>
      </c>
      <c r="F158" s="13">
        <v>131250</v>
      </c>
      <c r="G158" s="12">
        <f t="shared" ref="G158:G177" si="46">+C158+E158</f>
        <v>131250</v>
      </c>
      <c r="H158" s="13">
        <v>131250</v>
      </c>
      <c r="I158" s="12">
        <v>0</v>
      </c>
      <c r="J158" s="13">
        <v>18750</v>
      </c>
      <c r="K158" s="13">
        <v>37500</v>
      </c>
      <c r="L158" s="12">
        <f t="shared" ref="L158:L177" si="47">+H158-K158</f>
        <v>93750</v>
      </c>
      <c r="M158" s="12">
        <f t="shared" si="44"/>
        <v>0</v>
      </c>
      <c r="N158" s="12">
        <f t="shared" ref="N158:N178" si="48">+G158-K158</f>
        <v>93750</v>
      </c>
      <c r="O158" s="13">
        <v>37500</v>
      </c>
      <c r="P158" s="12">
        <f t="shared" ref="P158:P185" si="49">+K158-O158</f>
        <v>0</v>
      </c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</row>
    <row r="159" spans="1:30" s="10" customFormat="1" ht="14.25" customHeight="1" x14ac:dyDescent="0.2">
      <c r="A159" s="42" t="s">
        <v>294</v>
      </c>
      <c r="B159" s="11" t="s">
        <v>295</v>
      </c>
      <c r="C159" s="12">
        <v>25250</v>
      </c>
      <c r="D159" s="12">
        <v>0</v>
      </c>
      <c r="E159" s="12">
        <f t="shared" si="45"/>
        <v>18200</v>
      </c>
      <c r="F159" s="13">
        <v>43450</v>
      </c>
      <c r="G159" s="12">
        <f t="shared" si="46"/>
        <v>43450</v>
      </c>
      <c r="H159" s="13">
        <v>43450</v>
      </c>
      <c r="I159" s="12">
        <v>0</v>
      </c>
      <c r="J159" s="13">
        <v>0</v>
      </c>
      <c r="K159" s="13">
        <v>0</v>
      </c>
      <c r="L159" s="12">
        <f t="shared" si="47"/>
        <v>43450</v>
      </c>
      <c r="M159" s="12">
        <f t="shared" si="44"/>
        <v>0</v>
      </c>
      <c r="N159" s="12">
        <f t="shared" si="48"/>
        <v>43450</v>
      </c>
      <c r="O159" s="13">
        <v>0</v>
      </c>
      <c r="P159" s="12">
        <f t="shared" si="49"/>
        <v>0</v>
      </c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</row>
    <row r="160" spans="1:30" s="10" customFormat="1" x14ac:dyDescent="0.2">
      <c r="A160" s="42" t="s">
        <v>296</v>
      </c>
      <c r="B160" s="11" t="s">
        <v>297</v>
      </c>
      <c r="C160" s="12">
        <v>38100</v>
      </c>
      <c r="D160" s="12">
        <v>0</v>
      </c>
      <c r="E160" s="12">
        <f t="shared" si="45"/>
        <v>25350</v>
      </c>
      <c r="F160" s="13">
        <v>63450</v>
      </c>
      <c r="G160" s="12">
        <f t="shared" si="46"/>
        <v>63450</v>
      </c>
      <c r="H160" s="13">
        <v>63450</v>
      </c>
      <c r="I160" s="12">
        <v>0</v>
      </c>
      <c r="J160" s="13">
        <v>0</v>
      </c>
      <c r="K160" s="13">
        <v>43550</v>
      </c>
      <c r="L160" s="12">
        <f t="shared" si="47"/>
        <v>19900</v>
      </c>
      <c r="M160" s="12">
        <f t="shared" si="44"/>
        <v>0</v>
      </c>
      <c r="N160" s="12">
        <f t="shared" si="48"/>
        <v>19900</v>
      </c>
      <c r="O160" s="13">
        <v>43550</v>
      </c>
      <c r="P160" s="12">
        <f t="shared" si="49"/>
        <v>0</v>
      </c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</row>
    <row r="161" spans="1:30" s="10" customFormat="1" x14ac:dyDescent="0.2">
      <c r="A161" s="42" t="s">
        <v>298</v>
      </c>
      <c r="B161" s="11" t="s">
        <v>299</v>
      </c>
      <c r="C161" s="12">
        <v>1000000</v>
      </c>
      <c r="D161" s="12">
        <v>0</v>
      </c>
      <c r="E161" s="12">
        <f t="shared" si="45"/>
        <v>-16147</v>
      </c>
      <c r="F161" s="13">
        <v>983853</v>
      </c>
      <c r="G161" s="12">
        <f t="shared" si="46"/>
        <v>983853</v>
      </c>
      <c r="H161" s="13">
        <v>655853</v>
      </c>
      <c r="I161" s="12">
        <v>240000</v>
      </c>
      <c r="J161" s="13">
        <v>1137.6300000000001</v>
      </c>
      <c r="K161" s="13">
        <v>17402.23</v>
      </c>
      <c r="L161" s="12">
        <f t="shared" si="47"/>
        <v>638450.77</v>
      </c>
      <c r="M161" s="12">
        <f t="shared" si="44"/>
        <v>328000</v>
      </c>
      <c r="N161" s="12">
        <f t="shared" si="48"/>
        <v>966450.77</v>
      </c>
      <c r="O161" s="13">
        <v>17402.23</v>
      </c>
      <c r="P161" s="12">
        <f t="shared" si="49"/>
        <v>0</v>
      </c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</row>
    <row r="162" spans="1:30" s="10" customFormat="1" x14ac:dyDescent="0.2">
      <c r="A162" s="42" t="s">
        <v>300</v>
      </c>
      <c r="B162" s="11" t="s">
        <v>301</v>
      </c>
      <c r="C162" s="12">
        <v>90000</v>
      </c>
      <c r="D162" s="12">
        <v>0</v>
      </c>
      <c r="E162" s="12">
        <f t="shared" si="45"/>
        <v>60000</v>
      </c>
      <c r="F162" s="13">
        <v>150000</v>
      </c>
      <c r="G162" s="12">
        <f t="shared" si="46"/>
        <v>150000</v>
      </c>
      <c r="H162" s="13">
        <v>150000</v>
      </c>
      <c r="I162" s="12">
        <v>0</v>
      </c>
      <c r="J162" s="13">
        <v>0</v>
      </c>
      <c r="K162" s="13">
        <v>135000.06</v>
      </c>
      <c r="L162" s="12">
        <f t="shared" si="47"/>
        <v>14999.940000000002</v>
      </c>
      <c r="M162" s="12">
        <f t="shared" si="44"/>
        <v>0</v>
      </c>
      <c r="N162" s="12">
        <f t="shared" si="48"/>
        <v>14999.940000000002</v>
      </c>
      <c r="O162" s="13">
        <v>48000.06</v>
      </c>
      <c r="P162" s="12">
        <f t="shared" si="49"/>
        <v>87000</v>
      </c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</row>
    <row r="163" spans="1:30" s="10" customFormat="1" x14ac:dyDescent="0.2">
      <c r="A163" s="42" t="s">
        <v>302</v>
      </c>
      <c r="B163" s="11" t="s">
        <v>303</v>
      </c>
      <c r="C163" s="12">
        <v>50000</v>
      </c>
      <c r="D163" s="12">
        <v>0</v>
      </c>
      <c r="E163" s="12">
        <f t="shared" si="45"/>
        <v>143901</v>
      </c>
      <c r="F163" s="13">
        <v>193901</v>
      </c>
      <c r="G163" s="12">
        <f t="shared" si="46"/>
        <v>193901</v>
      </c>
      <c r="H163" s="13">
        <v>193901</v>
      </c>
      <c r="I163" s="12">
        <v>50000</v>
      </c>
      <c r="J163" s="13">
        <v>54976</v>
      </c>
      <c r="K163" s="13">
        <v>110226</v>
      </c>
      <c r="L163" s="12">
        <f t="shared" si="47"/>
        <v>83675</v>
      </c>
      <c r="M163" s="12">
        <f t="shared" si="44"/>
        <v>0</v>
      </c>
      <c r="N163" s="12">
        <f t="shared" si="48"/>
        <v>83675</v>
      </c>
      <c r="O163" s="13">
        <v>69500</v>
      </c>
      <c r="P163" s="12">
        <f t="shared" si="49"/>
        <v>40726</v>
      </c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</row>
    <row r="164" spans="1:30" s="10" customFormat="1" x14ac:dyDescent="0.2">
      <c r="A164" s="42" t="s">
        <v>304</v>
      </c>
      <c r="B164" s="11" t="s">
        <v>305</v>
      </c>
      <c r="C164" s="12">
        <v>50</v>
      </c>
      <c r="D164" s="12">
        <v>0</v>
      </c>
      <c r="E164" s="12">
        <f t="shared" si="45"/>
        <v>0</v>
      </c>
      <c r="F164" s="13">
        <v>50</v>
      </c>
      <c r="G164" s="12">
        <f t="shared" si="46"/>
        <v>50</v>
      </c>
      <c r="H164" s="13">
        <v>50</v>
      </c>
      <c r="I164" s="12">
        <v>0</v>
      </c>
      <c r="J164" s="13">
        <v>0</v>
      </c>
      <c r="K164" s="13">
        <v>0</v>
      </c>
      <c r="L164" s="12">
        <f t="shared" si="47"/>
        <v>50</v>
      </c>
      <c r="M164" s="12">
        <f t="shared" si="44"/>
        <v>0</v>
      </c>
      <c r="N164" s="12">
        <f t="shared" si="48"/>
        <v>50</v>
      </c>
      <c r="O164" s="13">
        <v>0</v>
      </c>
      <c r="P164" s="12">
        <f t="shared" si="49"/>
        <v>0</v>
      </c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</row>
    <row r="165" spans="1:30" s="10" customFormat="1" x14ac:dyDescent="0.2">
      <c r="A165" s="42" t="s">
        <v>306</v>
      </c>
      <c r="B165" s="11" t="s">
        <v>307</v>
      </c>
      <c r="C165" s="12">
        <v>5000</v>
      </c>
      <c r="D165" s="12">
        <v>0</v>
      </c>
      <c r="E165" s="12">
        <f t="shared" si="45"/>
        <v>0</v>
      </c>
      <c r="F165" s="13">
        <v>5000</v>
      </c>
      <c r="G165" s="12">
        <f t="shared" si="46"/>
        <v>5000</v>
      </c>
      <c r="H165" s="13">
        <v>5000</v>
      </c>
      <c r="I165" s="12">
        <v>0</v>
      </c>
      <c r="J165" s="13">
        <v>0</v>
      </c>
      <c r="K165" s="13">
        <v>0</v>
      </c>
      <c r="L165" s="12">
        <f t="shared" si="47"/>
        <v>5000</v>
      </c>
      <c r="M165" s="12">
        <f t="shared" si="44"/>
        <v>0</v>
      </c>
      <c r="N165" s="12">
        <f t="shared" si="48"/>
        <v>5000</v>
      </c>
      <c r="O165" s="13">
        <v>0</v>
      </c>
      <c r="P165" s="12">
        <f t="shared" si="49"/>
        <v>0</v>
      </c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</row>
    <row r="166" spans="1:30" s="10" customFormat="1" x14ac:dyDescent="0.2">
      <c r="A166" s="42" t="s">
        <v>308</v>
      </c>
      <c r="B166" s="11" t="s">
        <v>309</v>
      </c>
      <c r="C166" s="12">
        <v>36113</v>
      </c>
      <c r="D166" s="12">
        <v>0</v>
      </c>
      <c r="E166" s="12">
        <f t="shared" si="45"/>
        <v>0</v>
      </c>
      <c r="F166" s="13">
        <v>36113</v>
      </c>
      <c r="G166" s="12">
        <f t="shared" si="46"/>
        <v>36113</v>
      </c>
      <c r="H166" s="13">
        <v>36113</v>
      </c>
      <c r="I166" s="12">
        <v>0</v>
      </c>
      <c r="J166" s="13">
        <v>0</v>
      </c>
      <c r="K166" s="13">
        <v>36112.5</v>
      </c>
      <c r="L166" s="12">
        <f t="shared" si="47"/>
        <v>0.5</v>
      </c>
      <c r="M166" s="12">
        <f t="shared" si="44"/>
        <v>0</v>
      </c>
      <c r="N166" s="12">
        <f t="shared" si="48"/>
        <v>0.5</v>
      </c>
      <c r="O166" s="13">
        <v>36112.5</v>
      </c>
      <c r="P166" s="12">
        <f t="shared" si="49"/>
        <v>0</v>
      </c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</row>
    <row r="167" spans="1:30" s="10" customFormat="1" x14ac:dyDescent="0.2">
      <c r="A167" s="42" t="s">
        <v>310</v>
      </c>
      <c r="B167" s="11" t="s">
        <v>311</v>
      </c>
      <c r="C167" s="12">
        <v>595000</v>
      </c>
      <c r="D167" s="12">
        <v>0</v>
      </c>
      <c r="E167" s="12">
        <f t="shared" si="45"/>
        <v>-156200</v>
      </c>
      <c r="F167" s="13">
        <v>438800</v>
      </c>
      <c r="G167" s="12">
        <f t="shared" si="46"/>
        <v>438800</v>
      </c>
      <c r="H167" s="13">
        <v>438800</v>
      </c>
      <c r="I167" s="12">
        <v>50000</v>
      </c>
      <c r="J167" s="13">
        <v>50000</v>
      </c>
      <c r="K167" s="13">
        <v>55000</v>
      </c>
      <c r="L167" s="12">
        <f t="shared" si="47"/>
        <v>383800</v>
      </c>
      <c r="M167" s="12">
        <f t="shared" si="44"/>
        <v>0</v>
      </c>
      <c r="N167" s="12">
        <f t="shared" si="48"/>
        <v>383800</v>
      </c>
      <c r="O167" s="13">
        <v>50000</v>
      </c>
      <c r="P167" s="12">
        <f t="shared" si="49"/>
        <v>5000</v>
      </c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</row>
    <row r="168" spans="1:30" s="10" customFormat="1" x14ac:dyDescent="0.2">
      <c r="A168" s="42" t="s">
        <v>312</v>
      </c>
      <c r="B168" s="11" t="s">
        <v>313</v>
      </c>
      <c r="C168" s="12">
        <v>100</v>
      </c>
      <c r="D168" s="12">
        <v>0</v>
      </c>
      <c r="E168" s="12">
        <f t="shared" si="45"/>
        <v>0</v>
      </c>
      <c r="F168" s="13">
        <v>100</v>
      </c>
      <c r="G168" s="12">
        <f t="shared" si="46"/>
        <v>100</v>
      </c>
      <c r="H168" s="13">
        <v>100</v>
      </c>
      <c r="I168" s="12">
        <v>0</v>
      </c>
      <c r="J168" s="13">
        <v>0</v>
      </c>
      <c r="K168" s="13">
        <v>0</v>
      </c>
      <c r="L168" s="12">
        <f t="shared" si="47"/>
        <v>100</v>
      </c>
      <c r="M168" s="12">
        <f t="shared" si="44"/>
        <v>0</v>
      </c>
      <c r="N168" s="12">
        <f t="shared" si="48"/>
        <v>100</v>
      </c>
      <c r="O168" s="13">
        <v>0</v>
      </c>
      <c r="P168" s="12">
        <f t="shared" si="49"/>
        <v>0</v>
      </c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</row>
    <row r="169" spans="1:30" s="10" customFormat="1" x14ac:dyDescent="0.2">
      <c r="A169" s="42" t="s">
        <v>314</v>
      </c>
      <c r="B169" s="11" t="s">
        <v>315</v>
      </c>
      <c r="C169" s="12">
        <v>20584804</v>
      </c>
      <c r="D169" s="12">
        <v>0</v>
      </c>
      <c r="E169" s="12">
        <f t="shared" si="45"/>
        <v>3910878</v>
      </c>
      <c r="F169" s="13">
        <v>24495682</v>
      </c>
      <c r="G169" s="12">
        <f t="shared" si="46"/>
        <v>24495682</v>
      </c>
      <c r="H169" s="13">
        <v>18045056</v>
      </c>
      <c r="I169" s="12">
        <v>0</v>
      </c>
      <c r="J169" s="13">
        <v>1715350</v>
      </c>
      <c r="K169" s="13">
        <v>17633678</v>
      </c>
      <c r="L169" s="12">
        <f t="shared" si="47"/>
        <v>411378</v>
      </c>
      <c r="M169" s="12">
        <f t="shared" si="44"/>
        <v>6450626</v>
      </c>
      <c r="N169" s="12">
        <f t="shared" si="48"/>
        <v>6862004</v>
      </c>
      <c r="O169" s="13">
        <v>17633678</v>
      </c>
      <c r="P169" s="12">
        <f t="shared" si="49"/>
        <v>0</v>
      </c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</row>
    <row r="170" spans="1:30" s="19" customFormat="1" ht="15" customHeight="1" x14ac:dyDescent="0.2">
      <c r="A170" s="42" t="s">
        <v>316</v>
      </c>
      <c r="B170" s="43" t="s">
        <v>411</v>
      </c>
      <c r="C170" s="12">
        <v>0</v>
      </c>
      <c r="D170" s="12">
        <v>0</v>
      </c>
      <c r="E170" s="12">
        <f t="shared" si="45"/>
        <v>0</v>
      </c>
      <c r="F170" s="13">
        <v>0</v>
      </c>
      <c r="G170" s="12">
        <f t="shared" si="46"/>
        <v>0</v>
      </c>
      <c r="H170" s="13">
        <v>0</v>
      </c>
      <c r="I170" s="12">
        <v>0</v>
      </c>
      <c r="J170" s="13">
        <v>0</v>
      </c>
      <c r="K170" s="13">
        <v>0</v>
      </c>
      <c r="L170" s="12">
        <f t="shared" si="47"/>
        <v>0</v>
      </c>
      <c r="M170" s="12">
        <f t="shared" si="44"/>
        <v>0</v>
      </c>
      <c r="N170" s="12">
        <f t="shared" si="48"/>
        <v>0</v>
      </c>
      <c r="O170" s="13">
        <v>0</v>
      </c>
      <c r="P170" s="12">
        <f t="shared" si="49"/>
        <v>0</v>
      </c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</row>
    <row r="171" spans="1:30" s="10" customFormat="1" x14ac:dyDescent="0.2">
      <c r="A171" s="42" t="s">
        <v>317</v>
      </c>
      <c r="B171" s="11" t="s">
        <v>318</v>
      </c>
      <c r="C171" s="12">
        <v>0</v>
      </c>
      <c r="D171" s="12">
        <v>0</v>
      </c>
      <c r="E171" s="12">
        <f t="shared" si="45"/>
        <v>21960</v>
      </c>
      <c r="F171" s="13">
        <v>21960</v>
      </c>
      <c r="G171" s="12">
        <f t="shared" si="46"/>
        <v>21960</v>
      </c>
      <c r="H171" s="13">
        <v>21960</v>
      </c>
      <c r="I171" s="12">
        <v>0</v>
      </c>
      <c r="J171" s="13">
        <v>0</v>
      </c>
      <c r="K171" s="13">
        <v>0</v>
      </c>
      <c r="L171" s="12">
        <f t="shared" si="47"/>
        <v>21960</v>
      </c>
      <c r="M171" s="12">
        <f t="shared" si="44"/>
        <v>0</v>
      </c>
      <c r="N171" s="12">
        <f t="shared" si="48"/>
        <v>21960</v>
      </c>
      <c r="O171" s="13">
        <v>0</v>
      </c>
      <c r="P171" s="12">
        <f t="shared" si="49"/>
        <v>0</v>
      </c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</row>
    <row r="172" spans="1:30" s="10" customFormat="1" ht="15" customHeight="1" x14ac:dyDescent="0.2">
      <c r="A172" s="42" t="s">
        <v>319</v>
      </c>
      <c r="B172" s="11" t="s">
        <v>320</v>
      </c>
      <c r="C172" s="12">
        <v>35000</v>
      </c>
      <c r="D172" s="12">
        <v>0</v>
      </c>
      <c r="E172" s="12">
        <f t="shared" si="45"/>
        <v>-35000</v>
      </c>
      <c r="F172" s="13">
        <v>0</v>
      </c>
      <c r="G172" s="12">
        <f t="shared" si="46"/>
        <v>0</v>
      </c>
      <c r="H172" s="13">
        <v>0</v>
      </c>
      <c r="I172" s="12">
        <v>0</v>
      </c>
      <c r="J172" s="13">
        <v>0</v>
      </c>
      <c r="K172" s="13">
        <v>0</v>
      </c>
      <c r="L172" s="12">
        <f t="shared" si="47"/>
        <v>0</v>
      </c>
      <c r="M172" s="12">
        <f t="shared" si="44"/>
        <v>0</v>
      </c>
      <c r="N172" s="12">
        <f t="shared" si="48"/>
        <v>0</v>
      </c>
      <c r="O172" s="13">
        <v>0</v>
      </c>
      <c r="P172" s="12">
        <f t="shared" si="49"/>
        <v>0</v>
      </c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</row>
    <row r="173" spans="1:30" s="20" customFormat="1" ht="15" customHeight="1" x14ac:dyDescent="0.2">
      <c r="A173" s="42" t="s">
        <v>321</v>
      </c>
      <c r="B173" s="43" t="s">
        <v>322</v>
      </c>
      <c r="C173" s="40">
        <f>SUM(C174:C177)</f>
        <v>80100</v>
      </c>
      <c r="D173" s="40">
        <f t="shared" ref="D173:P173" si="50">SUM(D174:D177)</f>
        <v>0</v>
      </c>
      <c r="E173" s="40">
        <f t="shared" si="50"/>
        <v>697034</v>
      </c>
      <c r="F173" s="40">
        <f t="shared" si="50"/>
        <v>777134</v>
      </c>
      <c r="G173" s="40">
        <f t="shared" si="50"/>
        <v>777134</v>
      </c>
      <c r="H173" s="40">
        <f t="shared" si="50"/>
        <v>777134</v>
      </c>
      <c r="I173" s="40">
        <f t="shared" si="50"/>
        <v>598250</v>
      </c>
      <c r="J173" s="40">
        <f t="shared" si="50"/>
        <v>14380.8</v>
      </c>
      <c r="K173" s="40">
        <f t="shared" si="50"/>
        <v>94329.040000000008</v>
      </c>
      <c r="L173" s="12">
        <f t="shared" si="47"/>
        <v>682804.96</v>
      </c>
      <c r="M173" s="12">
        <f t="shared" si="44"/>
        <v>0</v>
      </c>
      <c r="N173" s="12">
        <f t="shared" si="48"/>
        <v>682804.96</v>
      </c>
      <c r="O173" s="40">
        <f t="shared" si="50"/>
        <v>33768.03</v>
      </c>
      <c r="P173" s="40">
        <f t="shared" si="50"/>
        <v>60561.01</v>
      </c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</row>
    <row r="174" spans="1:30" s="10" customFormat="1" hidden="1" x14ac:dyDescent="0.2">
      <c r="A174" s="42" t="s">
        <v>323</v>
      </c>
      <c r="B174" s="11" t="s">
        <v>324</v>
      </c>
      <c r="C174" s="12">
        <v>40</v>
      </c>
      <c r="D174" s="12"/>
      <c r="E174" s="12">
        <f t="shared" si="45"/>
        <v>574642</v>
      </c>
      <c r="F174" s="13">
        <v>574682</v>
      </c>
      <c r="G174" s="12">
        <f t="shared" si="46"/>
        <v>574682</v>
      </c>
      <c r="H174" s="13">
        <v>574682</v>
      </c>
      <c r="I174" s="12">
        <v>474500</v>
      </c>
      <c r="J174" s="13">
        <v>14380.8</v>
      </c>
      <c r="K174" s="13">
        <v>28727.360000000001</v>
      </c>
      <c r="L174" s="12">
        <f t="shared" si="47"/>
        <v>545954.64</v>
      </c>
      <c r="M174" s="12">
        <f t="shared" si="44"/>
        <v>0</v>
      </c>
      <c r="N174" s="12">
        <f t="shared" si="48"/>
        <v>545954.64</v>
      </c>
      <c r="O174" s="13">
        <v>13166.35</v>
      </c>
      <c r="P174" s="12">
        <f t="shared" si="49"/>
        <v>15561.01</v>
      </c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</row>
    <row r="175" spans="1:30" s="10" customFormat="1" hidden="1" x14ac:dyDescent="0.2">
      <c r="A175" s="42" t="s">
        <v>325</v>
      </c>
      <c r="B175" s="11" t="s">
        <v>326</v>
      </c>
      <c r="C175" s="12">
        <v>20</v>
      </c>
      <c r="D175" s="12"/>
      <c r="E175" s="12">
        <f t="shared" si="45"/>
        <v>4455</v>
      </c>
      <c r="F175" s="13">
        <v>4475</v>
      </c>
      <c r="G175" s="12">
        <f t="shared" si="46"/>
        <v>4475</v>
      </c>
      <c r="H175" s="13">
        <v>4475</v>
      </c>
      <c r="I175" s="12"/>
      <c r="J175" s="13"/>
      <c r="K175" s="13">
        <v>4455</v>
      </c>
      <c r="L175" s="12">
        <f t="shared" si="47"/>
        <v>20</v>
      </c>
      <c r="M175" s="12">
        <f t="shared" si="44"/>
        <v>0</v>
      </c>
      <c r="N175" s="12">
        <f t="shared" si="48"/>
        <v>20</v>
      </c>
      <c r="O175" s="13">
        <v>4455</v>
      </c>
      <c r="P175" s="12">
        <f t="shared" si="49"/>
        <v>0</v>
      </c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</row>
    <row r="176" spans="1:30" s="10" customFormat="1" hidden="1" x14ac:dyDescent="0.2">
      <c r="A176" s="42" t="s">
        <v>327</v>
      </c>
      <c r="B176" s="11" t="s">
        <v>328</v>
      </c>
      <c r="C176" s="12">
        <v>80040</v>
      </c>
      <c r="D176" s="12"/>
      <c r="E176" s="12">
        <f t="shared" si="45"/>
        <v>104897</v>
      </c>
      <c r="F176" s="13">
        <v>184937</v>
      </c>
      <c r="G176" s="12">
        <f t="shared" si="46"/>
        <v>184937</v>
      </c>
      <c r="H176" s="13">
        <v>184937</v>
      </c>
      <c r="I176" s="12">
        <v>123750</v>
      </c>
      <c r="J176" s="13"/>
      <c r="K176" s="13">
        <v>61146.68</v>
      </c>
      <c r="L176" s="12">
        <f t="shared" si="47"/>
        <v>123790.32</v>
      </c>
      <c r="M176" s="12">
        <f t="shared" si="44"/>
        <v>0</v>
      </c>
      <c r="N176" s="12">
        <f t="shared" si="48"/>
        <v>123790.32</v>
      </c>
      <c r="O176" s="13">
        <v>16146.68</v>
      </c>
      <c r="P176" s="12">
        <f t="shared" si="49"/>
        <v>45000</v>
      </c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</row>
    <row r="177" spans="1:30" s="10" customFormat="1" hidden="1" x14ac:dyDescent="0.2">
      <c r="A177" s="42" t="s">
        <v>406</v>
      </c>
      <c r="B177" s="11" t="s">
        <v>405</v>
      </c>
      <c r="C177" s="12"/>
      <c r="D177" s="12"/>
      <c r="E177" s="12">
        <f t="shared" si="45"/>
        <v>13040</v>
      </c>
      <c r="F177" s="13">
        <v>13040</v>
      </c>
      <c r="G177" s="12">
        <f t="shared" si="46"/>
        <v>13040</v>
      </c>
      <c r="H177" s="13">
        <v>13040</v>
      </c>
      <c r="I177" s="12"/>
      <c r="J177" s="13"/>
      <c r="K177" s="13">
        <v>0</v>
      </c>
      <c r="L177" s="12">
        <f t="shared" si="47"/>
        <v>13040</v>
      </c>
      <c r="M177" s="12">
        <f t="shared" si="44"/>
        <v>0</v>
      </c>
      <c r="N177" s="12">
        <f t="shared" si="48"/>
        <v>13040</v>
      </c>
      <c r="O177" s="13">
        <v>0</v>
      </c>
      <c r="P177" s="12">
        <f t="shared" si="49"/>
        <v>0</v>
      </c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</row>
    <row r="178" spans="1:30" s="10" customFormat="1" hidden="1" x14ac:dyDescent="0.2">
      <c r="A178" s="42"/>
      <c r="B178" s="11"/>
      <c r="C178" s="12"/>
      <c r="D178" s="12"/>
      <c r="E178" s="12"/>
      <c r="F178" s="13"/>
      <c r="G178" s="12"/>
      <c r="H178" s="13"/>
      <c r="I178" s="12"/>
      <c r="J178" s="13"/>
      <c r="K178" s="13"/>
      <c r="L178" s="12"/>
      <c r="M178" s="12"/>
      <c r="N178" s="12">
        <f t="shared" si="48"/>
        <v>0</v>
      </c>
      <c r="O178" s="13"/>
      <c r="P178" s="12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</row>
    <row r="179" spans="1:30" s="17" customFormat="1" ht="14.25" customHeight="1" x14ac:dyDescent="0.2">
      <c r="A179" s="64"/>
      <c r="B179" s="54" t="s">
        <v>428</v>
      </c>
      <c r="C179" s="55">
        <f>SUM(C180:C181)</f>
        <v>2100000</v>
      </c>
      <c r="D179" s="55">
        <f t="shared" ref="D179:P179" si="51">SUM(D180:D181)</f>
        <v>0</v>
      </c>
      <c r="E179" s="55">
        <f t="shared" si="51"/>
        <v>0</v>
      </c>
      <c r="F179" s="55">
        <f t="shared" si="51"/>
        <v>2100000</v>
      </c>
      <c r="G179" s="55">
        <f t="shared" si="51"/>
        <v>2100000</v>
      </c>
      <c r="H179" s="55">
        <f t="shared" si="51"/>
        <v>1400008</v>
      </c>
      <c r="I179" s="55">
        <f t="shared" si="51"/>
        <v>0</v>
      </c>
      <c r="J179" s="55">
        <f>SUM(J180:J181)</f>
        <v>148307.57</v>
      </c>
      <c r="K179" s="55">
        <f t="shared" si="51"/>
        <v>1186460.56</v>
      </c>
      <c r="L179" s="55">
        <f t="shared" si="51"/>
        <v>213547.43999999994</v>
      </c>
      <c r="M179" s="55">
        <f t="shared" si="51"/>
        <v>699992</v>
      </c>
      <c r="N179" s="55">
        <f t="shared" si="51"/>
        <v>913539.44</v>
      </c>
      <c r="O179" s="55">
        <f t="shared" si="51"/>
        <v>1186460.56</v>
      </c>
      <c r="P179" s="55">
        <f t="shared" si="51"/>
        <v>0</v>
      </c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</row>
    <row r="180" spans="1:30" s="17" customFormat="1" ht="15" x14ac:dyDescent="0.2">
      <c r="A180" s="42" t="s">
        <v>329</v>
      </c>
      <c r="B180" s="11" t="s">
        <v>330</v>
      </c>
      <c r="C180" s="12">
        <v>1600000</v>
      </c>
      <c r="D180" s="12">
        <v>0</v>
      </c>
      <c r="E180" s="12">
        <f>+F180-C180</f>
        <v>0</v>
      </c>
      <c r="F180" s="13">
        <v>1600000</v>
      </c>
      <c r="G180" s="12">
        <f>+C180+E180</f>
        <v>1600000</v>
      </c>
      <c r="H180" s="13">
        <v>1066672</v>
      </c>
      <c r="I180" s="12">
        <v>0</v>
      </c>
      <c r="J180" s="13">
        <v>119134.73</v>
      </c>
      <c r="K180" s="13">
        <v>944675.56</v>
      </c>
      <c r="L180" s="12">
        <f>+H180-K180</f>
        <v>121996.43999999994</v>
      </c>
      <c r="M180" s="12">
        <f>+G180-H180</f>
        <v>533328</v>
      </c>
      <c r="N180" s="12">
        <f>+G180-K180</f>
        <v>655324.43999999994</v>
      </c>
      <c r="O180" s="13">
        <v>944675.56</v>
      </c>
      <c r="P180" s="12">
        <f t="shared" si="49"/>
        <v>0</v>
      </c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</row>
    <row r="181" spans="1:30" s="10" customFormat="1" x14ac:dyDescent="0.2">
      <c r="A181" s="42" t="s">
        <v>331</v>
      </c>
      <c r="B181" s="11" t="s">
        <v>332</v>
      </c>
      <c r="C181" s="12">
        <v>500000</v>
      </c>
      <c r="D181" s="12">
        <v>0</v>
      </c>
      <c r="E181" s="12">
        <f>+F181-C181</f>
        <v>0</v>
      </c>
      <c r="F181" s="13">
        <v>500000</v>
      </c>
      <c r="G181" s="12">
        <f>+C181+E181</f>
        <v>500000</v>
      </c>
      <c r="H181" s="13">
        <v>333336</v>
      </c>
      <c r="I181" s="12">
        <v>0</v>
      </c>
      <c r="J181" s="13">
        <v>29172.84</v>
      </c>
      <c r="K181" s="13">
        <v>241785</v>
      </c>
      <c r="L181" s="12">
        <f>+H181-K181</f>
        <v>91551</v>
      </c>
      <c r="M181" s="12">
        <f>+G181-H181</f>
        <v>166664</v>
      </c>
      <c r="N181" s="12">
        <f>+G181-K181</f>
        <v>258215</v>
      </c>
      <c r="O181" s="13">
        <v>241785</v>
      </c>
      <c r="P181" s="12">
        <f t="shared" si="49"/>
        <v>0</v>
      </c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</row>
    <row r="182" spans="1:30" s="16" customFormat="1" ht="16.5" customHeight="1" x14ac:dyDescent="0.2">
      <c r="A182" s="64"/>
      <c r="B182" s="54" t="s">
        <v>333</v>
      </c>
      <c r="C182" s="55">
        <f>SUM(C183:C185)</f>
        <v>2755478</v>
      </c>
      <c r="D182" s="55">
        <f t="shared" ref="D182:P182" si="52">SUM(D183:D185)</f>
        <v>0</v>
      </c>
      <c r="E182" s="55">
        <f t="shared" si="52"/>
        <v>-1910878</v>
      </c>
      <c r="F182" s="55">
        <f t="shared" si="52"/>
        <v>844600</v>
      </c>
      <c r="G182" s="55">
        <f t="shared" si="52"/>
        <v>844600</v>
      </c>
      <c r="H182" s="55">
        <f t="shared" si="52"/>
        <v>584600</v>
      </c>
      <c r="I182" s="55">
        <f t="shared" si="52"/>
        <v>0</v>
      </c>
      <c r="J182" s="55">
        <f>SUM(J183:J185)</f>
        <v>0</v>
      </c>
      <c r="K182" s="55">
        <f t="shared" si="52"/>
        <v>83250</v>
      </c>
      <c r="L182" s="55">
        <f t="shared" si="52"/>
        <v>501350</v>
      </c>
      <c r="M182" s="55">
        <f t="shared" si="52"/>
        <v>260000</v>
      </c>
      <c r="N182" s="55">
        <f t="shared" si="52"/>
        <v>761350</v>
      </c>
      <c r="O182" s="55">
        <f t="shared" si="52"/>
        <v>71250</v>
      </c>
      <c r="P182" s="55">
        <f t="shared" si="52"/>
        <v>12000</v>
      </c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</row>
    <row r="183" spans="1:30" s="10" customFormat="1" x14ac:dyDescent="0.2">
      <c r="A183" s="42" t="s">
        <v>334</v>
      </c>
      <c r="B183" s="11" t="s">
        <v>335</v>
      </c>
      <c r="C183" s="12">
        <v>410878</v>
      </c>
      <c r="D183" s="12">
        <v>0</v>
      </c>
      <c r="E183" s="12">
        <f>+F183-C183</f>
        <v>-410878</v>
      </c>
      <c r="F183" s="13">
        <v>0</v>
      </c>
      <c r="G183" s="12">
        <f>+C183+E183</f>
        <v>0</v>
      </c>
      <c r="H183" s="13">
        <v>0</v>
      </c>
      <c r="I183" s="12">
        <v>0</v>
      </c>
      <c r="J183" s="13">
        <v>0</v>
      </c>
      <c r="K183" s="13">
        <v>0</v>
      </c>
      <c r="L183" s="12">
        <f>+H183-K183</f>
        <v>0</v>
      </c>
      <c r="M183" s="12">
        <f>+G183-H183</f>
        <v>0</v>
      </c>
      <c r="N183" s="12">
        <f>+G183-K183</f>
        <v>0</v>
      </c>
      <c r="O183" s="13">
        <v>0</v>
      </c>
      <c r="P183" s="12">
        <f t="shared" si="49"/>
        <v>0</v>
      </c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</row>
    <row r="184" spans="1:30" s="10" customFormat="1" x14ac:dyDescent="0.2">
      <c r="A184" s="42" t="s">
        <v>336</v>
      </c>
      <c r="B184" s="11" t="s">
        <v>337</v>
      </c>
      <c r="C184" s="12">
        <v>2500</v>
      </c>
      <c r="D184" s="12">
        <v>0</v>
      </c>
      <c r="E184" s="12">
        <f t="shared" ref="E184:E185" si="53">+F184-C184</f>
        <v>0</v>
      </c>
      <c r="F184" s="13">
        <v>2500</v>
      </c>
      <c r="G184" s="12">
        <f t="shared" ref="G184:G185" si="54">+C184+E184</f>
        <v>2500</v>
      </c>
      <c r="H184" s="13">
        <v>2500</v>
      </c>
      <c r="I184" s="12">
        <v>0</v>
      </c>
      <c r="J184" s="13">
        <v>0</v>
      </c>
      <c r="K184" s="13">
        <v>0</v>
      </c>
      <c r="L184" s="12">
        <f t="shared" ref="L184:L185" si="55">+H184-K184</f>
        <v>2500</v>
      </c>
      <c r="M184" s="12">
        <f t="shared" ref="M184:M185" si="56">+G184-H184</f>
        <v>0</v>
      </c>
      <c r="N184" s="12">
        <f t="shared" ref="N184:N185" si="57">+G184-K184</f>
        <v>2500</v>
      </c>
      <c r="O184" s="13">
        <v>0</v>
      </c>
      <c r="P184" s="12">
        <f t="shared" si="49"/>
        <v>0</v>
      </c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</row>
    <row r="185" spans="1:30" s="10" customFormat="1" x14ac:dyDescent="0.2">
      <c r="A185" s="42" t="s">
        <v>338</v>
      </c>
      <c r="B185" s="11" t="s">
        <v>339</v>
      </c>
      <c r="C185" s="12">
        <v>2342100</v>
      </c>
      <c r="D185" s="12">
        <v>0</v>
      </c>
      <c r="E185" s="12">
        <f t="shared" si="53"/>
        <v>-1500000</v>
      </c>
      <c r="F185" s="13">
        <v>842100</v>
      </c>
      <c r="G185" s="12">
        <f t="shared" si="54"/>
        <v>842100</v>
      </c>
      <c r="H185" s="13">
        <v>582100</v>
      </c>
      <c r="I185" s="12">
        <v>0</v>
      </c>
      <c r="J185" s="13">
        <v>0</v>
      </c>
      <c r="K185" s="13">
        <v>83250</v>
      </c>
      <c r="L185" s="12">
        <f t="shared" si="55"/>
        <v>498850</v>
      </c>
      <c r="M185" s="12">
        <f t="shared" si="56"/>
        <v>260000</v>
      </c>
      <c r="N185" s="12">
        <f t="shared" si="57"/>
        <v>758850</v>
      </c>
      <c r="O185" s="13">
        <v>71250</v>
      </c>
      <c r="P185" s="12">
        <f t="shared" si="49"/>
        <v>12000</v>
      </c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</row>
    <row r="186" spans="1:30" s="10" customFormat="1" ht="15" customHeight="1" x14ac:dyDescent="0.2">
      <c r="A186" s="96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</row>
    <row r="187" spans="1:30" s="17" customFormat="1" ht="18.75" customHeight="1" x14ac:dyDescent="0.2">
      <c r="A187" s="63" t="s">
        <v>340</v>
      </c>
      <c r="B187" s="52"/>
      <c r="C187" s="53">
        <f t="shared" ref="C187:P187" si="58">+C188+C215+C254+C268+C274+C293+C297+C195</f>
        <v>180952805</v>
      </c>
      <c r="D187" s="53">
        <f t="shared" si="58"/>
        <v>0</v>
      </c>
      <c r="E187" s="53">
        <f t="shared" si="58"/>
        <v>3537573</v>
      </c>
      <c r="F187" s="53">
        <f t="shared" si="58"/>
        <v>184490378</v>
      </c>
      <c r="G187" s="53">
        <f t="shared" si="58"/>
        <v>184490378</v>
      </c>
      <c r="H187" s="53">
        <f t="shared" si="58"/>
        <v>171436330</v>
      </c>
      <c r="I187" s="53">
        <f t="shared" si="58"/>
        <v>50687926.469999999</v>
      </c>
      <c r="J187" s="53">
        <f t="shared" si="58"/>
        <v>4193274.32</v>
      </c>
      <c r="K187" s="53">
        <f t="shared" si="58"/>
        <v>41078296.449999996</v>
      </c>
      <c r="L187" s="53">
        <f t="shared" si="58"/>
        <v>130358033.55000001</v>
      </c>
      <c r="M187" s="53">
        <f t="shared" si="58"/>
        <v>13054048</v>
      </c>
      <c r="N187" s="53">
        <f t="shared" si="58"/>
        <v>143412081.54999998</v>
      </c>
      <c r="O187" s="53">
        <f t="shared" si="58"/>
        <v>32604409.580000002</v>
      </c>
      <c r="P187" s="53">
        <f t="shared" si="58"/>
        <v>8473886.8699999992</v>
      </c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</row>
    <row r="188" spans="1:30" s="10" customFormat="1" ht="18" customHeight="1" x14ac:dyDescent="0.2">
      <c r="A188" s="64"/>
      <c r="B188" s="54" t="s">
        <v>24</v>
      </c>
      <c r="C188" s="55">
        <f>SUM(C189:C194)</f>
        <v>609273</v>
      </c>
      <c r="D188" s="55">
        <f t="shared" ref="D188:O188" si="59">SUM(D189:D194)</f>
        <v>0</v>
      </c>
      <c r="E188" s="55">
        <f t="shared" si="59"/>
        <v>522569</v>
      </c>
      <c r="F188" s="55">
        <f t="shared" si="59"/>
        <v>1131842</v>
      </c>
      <c r="G188" s="55">
        <f t="shared" si="59"/>
        <v>1131842</v>
      </c>
      <c r="H188" s="55">
        <f t="shared" si="59"/>
        <v>1119842</v>
      </c>
      <c r="I188" s="55">
        <f t="shared" si="59"/>
        <v>0</v>
      </c>
      <c r="J188" s="55">
        <f>SUM(J189:J194)</f>
        <v>185462.94</v>
      </c>
      <c r="K188" s="55">
        <f t="shared" si="59"/>
        <v>738516.64</v>
      </c>
      <c r="L188" s="55">
        <f t="shared" si="59"/>
        <v>381325.36</v>
      </c>
      <c r="M188" s="55">
        <f t="shared" si="59"/>
        <v>12000</v>
      </c>
      <c r="N188" s="55">
        <f t="shared" si="59"/>
        <v>393325.36</v>
      </c>
      <c r="O188" s="55">
        <f t="shared" si="59"/>
        <v>551639.32999999996</v>
      </c>
      <c r="P188" s="55">
        <f>SUM(P189:P194)</f>
        <v>186877.31000000006</v>
      </c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</row>
    <row r="189" spans="1:30" s="10" customFormat="1" ht="15" x14ac:dyDescent="0.2">
      <c r="A189" s="42" t="s">
        <v>341</v>
      </c>
      <c r="B189" s="21" t="s">
        <v>342</v>
      </c>
      <c r="C189" s="12">
        <v>491400</v>
      </c>
      <c r="D189" s="12">
        <v>0</v>
      </c>
      <c r="E189" s="12">
        <f>+F189-C189</f>
        <v>442500</v>
      </c>
      <c r="F189" s="13">
        <v>933900</v>
      </c>
      <c r="G189" s="12">
        <f>+C189+E189</f>
        <v>933900</v>
      </c>
      <c r="H189" s="13">
        <v>933900</v>
      </c>
      <c r="I189" s="12">
        <v>0</v>
      </c>
      <c r="J189" s="13">
        <v>146400</v>
      </c>
      <c r="K189" s="13">
        <v>612533.91</v>
      </c>
      <c r="L189" s="12">
        <f t="shared" ref="L189:L194" si="60">+H189-K189</f>
        <v>321366.08999999997</v>
      </c>
      <c r="M189" s="12">
        <f>+G189-H189</f>
        <v>0</v>
      </c>
      <c r="N189" s="12">
        <f t="shared" ref="N189:N194" si="61">+G189-K189</f>
        <v>321366.08999999997</v>
      </c>
      <c r="O189" s="13">
        <v>465046.1</v>
      </c>
      <c r="P189" s="12">
        <f>+K189-O189</f>
        <v>147487.81000000006</v>
      </c>
      <c r="Q189" s="22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</row>
    <row r="190" spans="1:30" s="10" customFormat="1" x14ac:dyDescent="0.2">
      <c r="A190" s="42" t="s">
        <v>35</v>
      </c>
      <c r="B190" s="21" t="s">
        <v>36</v>
      </c>
      <c r="C190" s="12">
        <v>38500</v>
      </c>
      <c r="D190" s="12">
        <v>0</v>
      </c>
      <c r="E190" s="12">
        <f t="shared" ref="E190:E194" si="62">+F190-C190</f>
        <v>11000</v>
      </c>
      <c r="F190" s="13">
        <v>49500</v>
      </c>
      <c r="G190" s="12">
        <f t="shared" ref="G190:G194" si="63">+C190+E190</f>
        <v>49500</v>
      </c>
      <c r="H190" s="13">
        <v>37500</v>
      </c>
      <c r="I190" s="12">
        <v>0</v>
      </c>
      <c r="J190" s="13">
        <v>15033.03</v>
      </c>
      <c r="K190" s="13">
        <v>29219.86</v>
      </c>
      <c r="L190" s="12">
        <f t="shared" si="60"/>
        <v>8280.14</v>
      </c>
      <c r="M190" s="12">
        <f t="shared" ref="M190:M194" si="64">+G190-H190</f>
        <v>12000</v>
      </c>
      <c r="N190" s="12">
        <f t="shared" si="61"/>
        <v>20280.14</v>
      </c>
      <c r="O190" s="13">
        <v>13997.29</v>
      </c>
      <c r="P190" s="12">
        <f t="shared" ref="P190:P253" si="65">+K190-O190</f>
        <v>15222.57</v>
      </c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</row>
    <row r="191" spans="1:30" s="10" customFormat="1" x14ac:dyDescent="0.2">
      <c r="A191" s="42" t="s">
        <v>37</v>
      </c>
      <c r="B191" s="21" t="s">
        <v>38</v>
      </c>
      <c r="C191" s="12">
        <v>64336</v>
      </c>
      <c r="D191" s="12">
        <v>0</v>
      </c>
      <c r="E191" s="12">
        <f t="shared" si="62"/>
        <v>55390</v>
      </c>
      <c r="F191" s="13">
        <v>119726</v>
      </c>
      <c r="G191" s="12">
        <f t="shared" si="63"/>
        <v>119726</v>
      </c>
      <c r="H191" s="13">
        <v>119726</v>
      </c>
      <c r="I191" s="12">
        <v>0</v>
      </c>
      <c r="J191" s="13">
        <v>19550.04</v>
      </c>
      <c r="K191" s="13">
        <v>78036.289999999994</v>
      </c>
      <c r="L191" s="12">
        <f t="shared" si="60"/>
        <v>41689.710000000006</v>
      </c>
      <c r="M191" s="12">
        <f t="shared" si="64"/>
        <v>0</v>
      </c>
      <c r="N191" s="12">
        <f t="shared" si="61"/>
        <v>41689.710000000006</v>
      </c>
      <c r="O191" s="13">
        <v>58366.3</v>
      </c>
      <c r="P191" s="12">
        <f t="shared" si="65"/>
        <v>19669.989999999991</v>
      </c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</row>
    <row r="192" spans="1:30" s="10" customFormat="1" x14ac:dyDescent="0.2">
      <c r="A192" s="42" t="s">
        <v>39</v>
      </c>
      <c r="B192" s="21" t="s">
        <v>40</v>
      </c>
      <c r="C192" s="12">
        <v>7370</v>
      </c>
      <c r="D192" s="12">
        <v>0</v>
      </c>
      <c r="E192" s="12">
        <f t="shared" si="62"/>
        <v>6637</v>
      </c>
      <c r="F192" s="13">
        <v>14007</v>
      </c>
      <c r="G192" s="12">
        <f t="shared" si="63"/>
        <v>14007</v>
      </c>
      <c r="H192" s="13">
        <v>14007</v>
      </c>
      <c r="I192" s="12">
        <v>0</v>
      </c>
      <c r="J192" s="13">
        <v>2196.0100000000002</v>
      </c>
      <c r="K192" s="13">
        <v>9182.8700000000008</v>
      </c>
      <c r="L192" s="12">
        <f t="shared" si="60"/>
        <v>4824.1299999999992</v>
      </c>
      <c r="M192" s="12">
        <f t="shared" si="64"/>
        <v>0</v>
      </c>
      <c r="N192" s="12">
        <f t="shared" si="61"/>
        <v>4824.1299999999992</v>
      </c>
      <c r="O192" s="13">
        <v>6975.71</v>
      </c>
      <c r="P192" s="12">
        <f t="shared" si="65"/>
        <v>2207.1600000000008</v>
      </c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</row>
    <row r="193" spans="1:30" s="10" customFormat="1" x14ac:dyDescent="0.2">
      <c r="A193" s="42" t="s">
        <v>41</v>
      </c>
      <c r="B193" s="21" t="s">
        <v>42</v>
      </c>
      <c r="C193" s="12">
        <v>6192</v>
      </c>
      <c r="D193" s="12">
        <v>0</v>
      </c>
      <c r="E193" s="12">
        <f t="shared" si="62"/>
        <v>5714</v>
      </c>
      <c r="F193" s="13">
        <v>11906</v>
      </c>
      <c r="G193" s="12">
        <f t="shared" si="63"/>
        <v>11906</v>
      </c>
      <c r="H193" s="13">
        <v>11906</v>
      </c>
      <c r="I193" s="12">
        <v>0</v>
      </c>
      <c r="J193" s="13">
        <v>1844.65</v>
      </c>
      <c r="K193" s="13">
        <v>7713.63</v>
      </c>
      <c r="L193" s="12">
        <f t="shared" si="60"/>
        <v>4192.37</v>
      </c>
      <c r="M193" s="12">
        <f t="shared" si="64"/>
        <v>0</v>
      </c>
      <c r="N193" s="12">
        <f t="shared" si="61"/>
        <v>4192.37</v>
      </c>
      <c r="O193" s="13">
        <v>5859.62</v>
      </c>
      <c r="P193" s="12">
        <f t="shared" si="65"/>
        <v>1854.0100000000002</v>
      </c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</row>
    <row r="194" spans="1:30" s="10" customFormat="1" x14ac:dyDescent="0.2">
      <c r="A194" s="42" t="s">
        <v>43</v>
      </c>
      <c r="B194" s="21" t="s">
        <v>44</v>
      </c>
      <c r="C194" s="12">
        <v>1475</v>
      </c>
      <c r="D194" s="12">
        <v>0</v>
      </c>
      <c r="E194" s="12">
        <f t="shared" si="62"/>
        <v>1328</v>
      </c>
      <c r="F194" s="13">
        <v>2803</v>
      </c>
      <c r="G194" s="12">
        <f t="shared" si="63"/>
        <v>2803</v>
      </c>
      <c r="H194" s="13">
        <v>2803</v>
      </c>
      <c r="I194" s="12">
        <v>0</v>
      </c>
      <c r="J194" s="13">
        <v>439.21</v>
      </c>
      <c r="K194" s="13">
        <v>1830.08</v>
      </c>
      <c r="L194" s="12">
        <f t="shared" si="60"/>
        <v>972.92000000000007</v>
      </c>
      <c r="M194" s="12">
        <f t="shared" si="64"/>
        <v>0</v>
      </c>
      <c r="N194" s="12">
        <f t="shared" si="61"/>
        <v>972.92000000000007</v>
      </c>
      <c r="O194" s="13">
        <v>1394.31</v>
      </c>
      <c r="P194" s="12">
        <f t="shared" si="65"/>
        <v>435.77</v>
      </c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</row>
    <row r="195" spans="1:30" s="20" customFormat="1" ht="15" x14ac:dyDescent="0.2">
      <c r="A195" s="64"/>
      <c r="B195" s="54" t="s">
        <v>57</v>
      </c>
      <c r="C195" s="55">
        <f t="shared" ref="C195:P195" si="66">SUM(C196:C209)</f>
        <v>18875792</v>
      </c>
      <c r="D195" s="55">
        <f t="shared" si="66"/>
        <v>0</v>
      </c>
      <c r="E195" s="55">
        <f t="shared" si="66"/>
        <v>-1959665.0000000002</v>
      </c>
      <c r="F195" s="55">
        <f t="shared" si="66"/>
        <v>16916127</v>
      </c>
      <c r="G195" s="55">
        <f t="shared" si="66"/>
        <v>16916127</v>
      </c>
      <c r="H195" s="55">
        <f t="shared" si="66"/>
        <v>16906127</v>
      </c>
      <c r="I195" s="55">
        <f>SUM(I196:I209)</f>
        <v>5152001.42</v>
      </c>
      <c r="J195" s="55">
        <f t="shared" si="66"/>
        <v>750278.17</v>
      </c>
      <c r="K195" s="55">
        <f t="shared" si="66"/>
        <v>8566663.5499999989</v>
      </c>
      <c r="L195" s="55">
        <f t="shared" si="66"/>
        <v>8339463.4500000002</v>
      </c>
      <c r="M195" s="55">
        <f t="shared" si="66"/>
        <v>10000</v>
      </c>
      <c r="N195" s="55">
        <f t="shared" si="66"/>
        <v>8349463.4500000002</v>
      </c>
      <c r="O195" s="55">
        <f t="shared" si="66"/>
        <v>7313707.9100000001</v>
      </c>
      <c r="P195" s="55">
        <f t="shared" si="66"/>
        <v>1252955.6399999994</v>
      </c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</row>
    <row r="196" spans="1:30" s="10" customFormat="1" ht="14.25" x14ac:dyDescent="0.2">
      <c r="A196" s="65">
        <v>109</v>
      </c>
      <c r="B196" s="95" t="s">
        <v>343</v>
      </c>
      <c r="C196" s="24">
        <v>0</v>
      </c>
      <c r="D196" s="24">
        <v>0</v>
      </c>
      <c r="E196" s="12">
        <f>+F196-C196</f>
        <v>48321</v>
      </c>
      <c r="F196" s="13">
        <v>48321</v>
      </c>
      <c r="G196" s="12">
        <f>+C196+E196</f>
        <v>48321</v>
      </c>
      <c r="H196" s="13">
        <v>48321</v>
      </c>
      <c r="I196" s="24">
        <v>0</v>
      </c>
      <c r="J196" s="13">
        <v>0</v>
      </c>
      <c r="K196" s="13">
        <v>32351.45</v>
      </c>
      <c r="L196" s="12">
        <f t="shared" ref="L196:L208" si="67">+H196-K196</f>
        <v>15969.55</v>
      </c>
      <c r="M196" s="12">
        <f t="shared" ref="M196" si="68">+G196-H196</f>
        <v>0</v>
      </c>
      <c r="N196" s="12">
        <f t="shared" ref="N196:N208" si="69">+G196-K196</f>
        <v>15969.55</v>
      </c>
      <c r="O196" s="13">
        <v>0</v>
      </c>
      <c r="P196" s="12">
        <f t="shared" si="65"/>
        <v>32351.45</v>
      </c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</row>
    <row r="197" spans="1:30" s="10" customFormat="1" ht="14.25" x14ac:dyDescent="0.2">
      <c r="A197" s="42" t="s">
        <v>70</v>
      </c>
      <c r="B197" s="21" t="s">
        <v>71</v>
      </c>
      <c r="C197" s="12">
        <v>1069500</v>
      </c>
      <c r="D197" s="12">
        <v>0</v>
      </c>
      <c r="E197" s="12">
        <f t="shared" ref="E197:E214" si="70">+F197-C197</f>
        <v>-380887</v>
      </c>
      <c r="F197" s="13">
        <v>688613</v>
      </c>
      <c r="G197" s="12">
        <f t="shared" ref="G197:G214" si="71">+C197+E197</f>
        <v>688613</v>
      </c>
      <c r="H197" s="13">
        <v>688613</v>
      </c>
      <c r="I197" s="24">
        <f>133495.85+79447.5</f>
        <v>212943.35</v>
      </c>
      <c r="J197" s="13">
        <v>0</v>
      </c>
      <c r="K197" s="13">
        <v>0</v>
      </c>
      <c r="L197" s="12">
        <f t="shared" si="67"/>
        <v>688613</v>
      </c>
      <c r="M197" s="12">
        <f t="shared" ref="M197:M214" si="72">+G197-H197</f>
        <v>0</v>
      </c>
      <c r="N197" s="12">
        <f t="shared" si="69"/>
        <v>688613</v>
      </c>
      <c r="O197" s="13">
        <v>0</v>
      </c>
      <c r="P197" s="12">
        <f t="shared" si="65"/>
        <v>0</v>
      </c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</row>
    <row r="198" spans="1:30" s="10" customFormat="1" ht="14.25" x14ac:dyDescent="0.2">
      <c r="A198" s="42" t="s">
        <v>82</v>
      </c>
      <c r="B198" s="11" t="s">
        <v>83</v>
      </c>
      <c r="C198" s="12">
        <v>0</v>
      </c>
      <c r="D198" s="12">
        <v>0</v>
      </c>
      <c r="E198" s="12">
        <f t="shared" si="70"/>
        <v>2000</v>
      </c>
      <c r="F198" s="13">
        <v>2000</v>
      </c>
      <c r="G198" s="12">
        <f t="shared" si="71"/>
        <v>2000</v>
      </c>
      <c r="H198" s="13">
        <v>2000</v>
      </c>
      <c r="I198" s="24">
        <v>0</v>
      </c>
      <c r="J198" s="13">
        <v>0</v>
      </c>
      <c r="K198" s="13">
        <v>499.69</v>
      </c>
      <c r="L198" s="12">
        <f t="shared" si="67"/>
        <v>1500.31</v>
      </c>
      <c r="M198" s="12">
        <f t="shared" si="72"/>
        <v>0</v>
      </c>
      <c r="N198" s="12">
        <f t="shared" si="69"/>
        <v>1500.31</v>
      </c>
      <c r="O198" s="13">
        <v>0</v>
      </c>
      <c r="P198" s="12">
        <f t="shared" si="65"/>
        <v>499.69</v>
      </c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</row>
    <row r="199" spans="1:30" s="10" customFormat="1" ht="14.25" x14ac:dyDescent="0.2">
      <c r="A199" s="42" t="s">
        <v>84</v>
      </c>
      <c r="B199" s="11" t="s">
        <v>85</v>
      </c>
      <c r="C199" s="12">
        <v>0</v>
      </c>
      <c r="D199" s="12">
        <v>0</v>
      </c>
      <c r="E199" s="12">
        <f t="shared" si="70"/>
        <v>1275</v>
      </c>
      <c r="F199" s="13">
        <v>1275</v>
      </c>
      <c r="G199" s="12">
        <f t="shared" si="71"/>
        <v>1275</v>
      </c>
      <c r="H199" s="13">
        <v>1275</v>
      </c>
      <c r="I199" s="24">
        <v>0</v>
      </c>
      <c r="J199" s="13">
        <v>957.65</v>
      </c>
      <c r="K199" s="13">
        <v>957.65</v>
      </c>
      <c r="L199" s="12">
        <f t="shared" si="67"/>
        <v>317.35000000000002</v>
      </c>
      <c r="M199" s="12">
        <f t="shared" si="72"/>
        <v>0</v>
      </c>
      <c r="N199" s="12">
        <f t="shared" si="69"/>
        <v>317.35000000000002</v>
      </c>
      <c r="O199" s="13">
        <v>0</v>
      </c>
      <c r="P199" s="12">
        <f t="shared" si="65"/>
        <v>957.65</v>
      </c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</row>
    <row r="200" spans="1:30" s="20" customFormat="1" ht="14.25" x14ac:dyDescent="0.2">
      <c r="A200" s="42" t="s">
        <v>93</v>
      </c>
      <c r="B200" s="21" t="s">
        <v>344</v>
      </c>
      <c r="C200" s="12">
        <v>0</v>
      </c>
      <c r="D200" s="12">
        <v>0</v>
      </c>
      <c r="E200" s="12">
        <f t="shared" si="70"/>
        <v>750</v>
      </c>
      <c r="F200" s="13">
        <v>750</v>
      </c>
      <c r="G200" s="12">
        <f t="shared" si="71"/>
        <v>750</v>
      </c>
      <c r="H200" s="13">
        <v>750</v>
      </c>
      <c r="I200" s="24">
        <v>0</v>
      </c>
      <c r="J200" s="13">
        <v>0</v>
      </c>
      <c r="K200" s="13">
        <v>149.80000000000001</v>
      </c>
      <c r="L200" s="12">
        <f t="shared" si="67"/>
        <v>600.20000000000005</v>
      </c>
      <c r="M200" s="12">
        <f t="shared" si="72"/>
        <v>0</v>
      </c>
      <c r="N200" s="12">
        <f t="shared" si="69"/>
        <v>600.20000000000005</v>
      </c>
      <c r="O200" s="13">
        <v>0</v>
      </c>
      <c r="P200" s="12">
        <f t="shared" si="65"/>
        <v>149.80000000000001</v>
      </c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</row>
    <row r="201" spans="1:30" s="25" customFormat="1" ht="14.25" x14ac:dyDescent="0.2">
      <c r="A201" s="42" t="s">
        <v>99</v>
      </c>
      <c r="B201" s="21" t="s">
        <v>100</v>
      </c>
      <c r="C201" s="12">
        <v>0</v>
      </c>
      <c r="D201" s="12">
        <v>0</v>
      </c>
      <c r="E201" s="12">
        <f t="shared" si="70"/>
        <v>204</v>
      </c>
      <c r="F201" s="13">
        <v>204</v>
      </c>
      <c r="G201" s="12">
        <f t="shared" si="71"/>
        <v>204</v>
      </c>
      <c r="H201" s="13">
        <v>204</v>
      </c>
      <c r="I201" s="24">
        <v>0</v>
      </c>
      <c r="J201" s="13">
        <v>0</v>
      </c>
      <c r="K201" s="13">
        <v>79.98</v>
      </c>
      <c r="L201" s="12">
        <f t="shared" si="67"/>
        <v>124.02</v>
      </c>
      <c r="M201" s="12">
        <f t="shared" si="72"/>
        <v>0</v>
      </c>
      <c r="N201" s="12">
        <f t="shared" si="69"/>
        <v>124.02</v>
      </c>
      <c r="O201" s="13">
        <v>0</v>
      </c>
      <c r="P201" s="12">
        <f t="shared" si="65"/>
        <v>79.98</v>
      </c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</row>
    <row r="202" spans="1:30" s="10" customFormat="1" ht="14.25" x14ac:dyDescent="0.2">
      <c r="A202" s="42" t="s">
        <v>103</v>
      </c>
      <c r="B202" s="21" t="s">
        <v>104</v>
      </c>
      <c r="C202" s="12">
        <v>60000</v>
      </c>
      <c r="D202" s="12">
        <v>0</v>
      </c>
      <c r="E202" s="12">
        <f t="shared" si="70"/>
        <v>20000</v>
      </c>
      <c r="F202" s="13">
        <v>80000</v>
      </c>
      <c r="G202" s="12">
        <f t="shared" si="71"/>
        <v>80000</v>
      </c>
      <c r="H202" s="13">
        <v>80000</v>
      </c>
      <c r="I202" s="24">
        <v>0</v>
      </c>
      <c r="J202" s="13">
        <v>10549.91</v>
      </c>
      <c r="K202" s="13">
        <v>62872.61</v>
      </c>
      <c r="L202" s="12">
        <f t="shared" si="67"/>
        <v>17127.39</v>
      </c>
      <c r="M202" s="12">
        <f t="shared" si="72"/>
        <v>0</v>
      </c>
      <c r="N202" s="12">
        <f t="shared" si="69"/>
        <v>17127.39</v>
      </c>
      <c r="O202" s="13">
        <v>62872.61</v>
      </c>
      <c r="P202" s="12">
        <f t="shared" si="65"/>
        <v>0</v>
      </c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</row>
    <row r="203" spans="1:30" s="10" customFormat="1" x14ac:dyDescent="0.2">
      <c r="A203" s="42" t="s">
        <v>109</v>
      </c>
      <c r="B203" s="21" t="s">
        <v>110</v>
      </c>
      <c r="C203" s="12">
        <v>1107900</v>
      </c>
      <c r="D203" s="12">
        <v>0</v>
      </c>
      <c r="E203" s="12">
        <f t="shared" si="70"/>
        <v>14341</v>
      </c>
      <c r="F203" s="13">
        <v>1122241</v>
      </c>
      <c r="G203" s="12">
        <f t="shared" si="71"/>
        <v>1122241</v>
      </c>
      <c r="H203" s="13">
        <v>1122241</v>
      </c>
      <c r="I203" s="12">
        <f>368927.35+195128.84+178822.25</f>
        <v>742878.44</v>
      </c>
      <c r="J203" s="13">
        <v>124646.51</v>
      </c>
      <c r="K203" s="13">
        <v>288031.49</v>
      </c>
      <c r="L203" s="12">
        <f t="shared" si="67"/>
        <v>834209.51</v>
      </c>
      <c r="M203" s="12">
        <f t="shared" si="72"/>
        <v>0</v>
      </c>
      <c r="N203" s="12">
        <f t="shared" si="69"/>
        <v>834209.51</v>
      </c>
      <c r="O203" s="13">
        <v>278674.77</v>
      </c>
      <c r="P203" s="12">
        <f t="shared" si="65"/>
        <v>9356.7199999999721</v>
      </c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</row>
    <row r="204" spans="1:30" s="26" customFormat="1" ht="13.5" customHeight="1" x14ac:dyDescent="0.2">
      <c r="A204" s="42" t="s">
        <v>113</v>
      </c>
      <c r="B204" s="21" t="s">
        <v>114</v>
      </c>
      <c r="C204" s="12">
        <v>5225113</v>
      </c>
      <c r="D204" s="12">
        <v>0</v>
      </c>
      <c r="E204" s="12">
        <f t="shared" si="70"/>
        <v>-1748855</v>
      </c>
      <c r="F204" s="13">
        <v>3476258</v>
      </c>
      <c r="G204" s="12">
        <f t="shared" si="71"/>
        <v>3476258</v>
      </c>
      <c r="H204" s="13">
        <v>3466258</v>
      </c>
      <c r="I204" s="12">
        <v>0</v>
      </c>
      <c r="J204" s="13">
        <v>11624.1</v>
      </c>
      <c r="K204" s="13">
        <v>2688395.55</v>
      </c>
      <c r="L204" s="12">
        <f t="shared" si="67"/>
        <v>777862.45000000019</v>
      </c>
      <c r="M204" s="12">
        <f t="shared" si="72"/>
        <v>10000</v>
      </c>
      <c r="N204" s="12">
        <f t="shared" si="69"/>
        <v>787862.45000000019</v>
      </c>
      <c r="O204" s="13">
        <v>2568500</v>
      </c>
      <c r="P204" s="12">
        <f t="shared" si="65"/>
        <v>119895.54999999981</v>
      </c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</row>
    <row r="205" spans="1:30" s="16" customFormat="1" x14ac:dyDescent="0.2">
      <c r="A205" s="42" t="s">
        <v>115</v>
      </c>
      <c r="B205" s="21" t="s">
        <v>116</v>
      </c>
      <c r="C205" s="12">
        <v>140366</v>
      </c>
      <c r="D205" s="12">
        <v>0</v>
      </c>
      <c r="E205" s="12">
        <f t="shared" si="70"/>
        <v>-39900</v>
      </c>
      <c r="F205" s="13">
        <v>100466</v>
      </c>
      <c r="G205" s="12">
        <f t="shared" si="71"/>
        <v>100466</v>
      </c>
      <c r="H205" s="13">
        <v>100466</v>
      </c>
      <c r="I205" s="12">
        <v>100465.95</v>
      </c>
      <c r="J205" s="13">
        <v>0</v>
      </c>
      <c r="K205" s="13">
        <v>0</v>
      </c>
      <c r="L205" s="12">
        <f t="shared" si="67"/>
        <v>100466</v>
      </c>
      <c r="M205" s="12">
        <f t="shared" si="72"/>
        <v>0</v>
      </c>
      <c r="N205" s="12">
        <f t="shared" si="69"/>
        <v>100466</v>
      </c>
      <c r="O205" s="13">
        <v>0</v>
      </c>
      <c r="P205" s="12">
        <f t="shared" si="65"/>
        <v>0</v>
      </c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</row>
    <row r="206" spans="1:30" s="41" customFormat="1" x14ac:dyDescent="0.2">
      <c r="A206" s="42" t="s">
        <v>119</v>
      </c>
      <c r="B206" s="21" t="s">
        <v>345</v>
      </c>
      <c r="C206" s="12">
        <v>500100</v>
      </c>
      <c r="D206" s="12">
        <v>0</v>
      </c>
      <c r="E206" s="12">
        <f t="shared" si="70"/>
        <v>-124900</v>
      </c>
      <c r="F206" s="13">
        <v>375200</v>
      </c>
      <c r="G206" s="12">
        <f t="shared" si="71"/>
        <v>375200</v>
      </c>
      <c r="H206" s="13">
        <v>375200</v>
      </c>
      <c r="I206" s="12"/>
      <c r="J206" s="13">
        <v>0</v>
      </c>
      <c r="K206" s="13">
        <v>0</v>
      </c>
      <c r="L206" s="12">
        <f t="shared" si="67"/>
        <v>375200</v>
      </c>
      <c r="M206" s="12">
        <f t="shared" si="72"/>
        <v>0</v>
      </c>
      <c r="N206" s="12">
        <f t="shared" si="69"/>
        <v>375200</v>
      </c>
      <c r="O206" s="13">
        <v>0</v>
      </c>
      <c r="P206" s="12">
        <f t="shared" si="65"/>
        <v>0</v>
      </c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</row>
    <row r="207" spans="1:30" s="71" customFormat="1" hidden="1" x14ac:dyDescent="0.2">
      <c r="A207" s="72"/>
      <c r="B207" s="73"/>
      <c r="C207" s="74"/>
      <c r="D207" s="74"/>
      <c r="E207" s="74"/>
      <c r="F207" s="75">
        <v>0</v>
      </c>
      <c r="G207" s="74"/>
      <c r="H207" s="75">
        <v>0</v>
      </c>
      <c r="I207" s="74"/>
      <c r="J207" s="75"/>
      <c r="K207" s="75">
        <v>0</v>
      </c>
      <c r="L207" s="12">
        <f t="shared" ref="L207" si="73">+H207-K207</f>
        <v>0</v>
      </c>
      <c r="M207" s="12">
        <f t="shared" ref="M207" si="74">+G207-H207</f>
        <v>0</v>
      </c>
      <c r="N207" s="12">
        <f t="shared" ref="N207" si="75">+G207-K207</f>
        <v>0</v>
      </c>
      <c r="O207" s="75">
        <v>0</v>
      </c>
      <c r="P207" s="12">
        <f t="shared" si="65"/>
        <v>0</v>
      </c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</row>
    <row r="208" spans="1:30" s="41" customFormat="1" ht="12.75" customHeight="1" x14ac:dyDescent="0.2">
      <c r="A208" s="66" t="s">
        <v>129</v>
      </c>
      <c r="B208" s="21" t="s">
        <v>130</v>
      </c>
      <c r="C208" s="27">
        <v>7988497</v>
      </c>
      <c r="D208" s="27">
        <v>0</v>
      </c>
      <c r="E208" s="12">
        <f t="shared" si="70"/>
        <v>89289.179999999702</v>
      </c>
      <c r="F208" s="13">
        <v>8077786.1799999997</v>
      </c>
      <c r="G208" s="12">
        <f t="shared" si="71"/>
        <v>8077786.1799999997</v>
      </c>
      <c r="H208" s="13">
        <v>8077786.1799999997</v>
      </c>
      <c r="I208" s="27">
        <v>3012500</v>
      </c>
      <c r="J208" s="13">
        <v>602500</v>
      </c>
      <c r="K208" s="13">
        <v>4224763.8899999997</v>
      </c>
      <c r="L208" s="12">
        <f t="shared" si="67"/>
        <v>3853022.29</v>
      </c>
      <c r="M208" s="12">
        <f t="shared" si="72"/>
        <v>0</v>
      </c>
      <c r="N208" s="12">
        <f t="shared" si="69"/>
        <v>3853022.29</v>
      </c>
      <c r="O208" s="13">
        <v>3616870.08</v>
      </c>
      <c r="P208" s="12">
        <f t="shared" si="65"/>
        <v>607893.80999999959</v>
      </c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</row>
    <row r="209" spans="1:30" s="10" customFormat="1" ht="14.25" x14ac:dyDescent="0.2">
      <c r="A209" s="66" t="s">
        <v>131</v>
      </c>
      <c r="B209" s="39" t="s">
        <v>132</v>
      </c>
      <c r="C209" s="28">
        <f>SUM(C210:C214)</f>
        <v>2784316</v>
      </c>
      <c r="D209" s="28">
        <f t="shared" ref="D209:P209" si="76">SUM(D210:D214)</f>
        <v>0</v>
      </c>
      <c r="E209" s="28">
        <f t="shared" si="76"/>
        <v>158696.82000000007</v>
      </c>
      <c r="F209" s="28">
        <f t="shared" si="76"/>
        <v>2943012.8200000003</v>
      </c>
      <c r="G209" s="28">
        <f t="shared" si="76"/>
        <v>2943012.8200000003</v>
      </c>
      <c r="H209" s="28">
        <f t="shared" si="76"/>
        <v>2943012.8200000003</v>
      </c>
      <c r="I209" s="28">
        <f t="shared" si="76"/>
        <v>1083213.6800000002</v>
      </c>
      <c r="J209" s="28">
        <f t="shared" si="76"/>
        <v>0</v>
      </c>
      <c r="K209" s="28">
        <f t="shared" si="76"/>
        <v>1268561.44</v>
      </c>
      <c r="L209" s="28">
        <f t="shared" si="76"/>
        <v>1674451.3800000001</v>
      </c>
      <c r="M209" s="28">
        <f t="shared" si="76"/>
        <v>0</v>
      </c>
      <c r="N209" s="28">
        <f t="shared" si="76"/>
        <v>1674451.3800000001</v>
      </c>
      <c r="O209" s="28">
        <f t="shared" si="76"/>
        <v>786790.45</v>
      </c>
      <c r="P209" s="28">
        <f t="shared" si="76"/>
        <v>481770.99</v>
      </c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</row>
    <row r="210" spans="1:30" s="10" customFormat="1" ht="14.25" x14ac:dyDescent="0.2">
      <c r="A210" s="66" t="s">
        <v>416</v>
      </c>
      <c r="B210" s="39" t="s">
        <v>417</v>
      </c>
      <c r="C210" s="28">
        <v>0</v>
      </c>
      <c r="D210" s="12">
        <v>0</v>
      </c>
      <c r="E210" s="12">
        <f t="shared" si="70"/>
        <v>7920</v>
      </c>
      <c r="F210" s="13">
        <v>7920</v>
      </c>
      <c r="G210" s="12">
        <f t="shared" si="71"/>
        <v>7920</v>
      </c>
      <c r="H210" s="13">
        <v>7920</v>
      </c>
      <c r="I210" s="28">
        <v>0</v>
      </c>
      <c r="J210" s="13">
        <v>0</v>
      </c>
      <c r="K210" s="13">
        <v>7920</v>
      </c>
      <c r="L210" s="12">
        <f>+H210-K210</f>
        <v>0</v>
      </c>
      <c r="M210" s="12">
        <f t="shared" si="72"/>
        <v>0</v>
      </c>
      <c r="N210" s="12">
        <f>+G210-K210</f>
        <v>0</v>
      </c>
      <c r="O210" s="13">
        <v>7920</v>
      </c>
      <c r="P210" s="12">
        <f t="shared" si="65"/>
        <v>0</v>
      </c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</row>
    <row r="211" spans="1:30" s="10" customFormat="1" x14ac:dyDescent="0.2">
      <c r="A211" s="42" t="s">
        <v>346</v>
      </c>
      <c r="B211" s="43" t="s">
        <v>412</v>
      </c>
      <c r="C211" s="12">
        <v>400</v>
      </c>
      <c r="D211" s="12">
        <v>0</v>
      </c>
      <c r="E211" s="12">
        <f t="shared" si="70"/>
        <v>611743</v>
      </c>
      <c r="F211" s="13">
        <v>612143</v>
      </c>
      <c r="G211" s="12">
        <f t="shared" si="71"/>
        <v>612143</v>
      </c>
      <c r="H211" s="13">
        <v>612143</v>
      </c>
      <c r="I211" s="12">
        <f>252001.94+153309.6</f>
        <v>405311.54000000004</v>
      </c>
      <c r="J211" s="13">
        <v>0</v>
      </c>
      <c r="K211" s="13">
        <v>185292.05</v>
      </c>
      <c r="L211" s="12">
        <f>+H211-K211</f>
        <v>426850.95</v>
      </c>
      <c r="M211" s="12">
        <f t="shared" si="72"/>
        <v>0</v>
      </c>
      <c r="N211" s="12">
        <f>+G211-K211</f>
        <v>426850.95</v>
      </c>
      <c r="O211" s="13">
        <v>49206.03</v>
      </c>
      <c r="P211" s="12">
        <f t="shared" si="65"/>
        <v>136086.01999999999</v>
      </c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</row>
    <row r="212" spans="1:30" s="10" customFormat="1" x14ac:dyDescent="0.2">
      <c r="A212" s="42" t="s">
        <v>347</v>
      </c>
      <c r="B212" s="43" t="s">
        <v>413</v>
      </c>
      <c r="C212" s="12">
        <v>9400</v>
      </c>
      <c r="D212" s="12">
        <v>0</v>
      </c>
      <c r="E212" s="12">
        <f t="shared" si="70"/>
        <v>1007361</v>
      </c>
      <c r="F212" s="13">
        <v>1016761</v>
      </c>
      <c r="G212" s="12">
        <f t="shared" si="71"/>
        <v>1016761</v>
      </c>
      <c r="H212" s="13">
        <v>1016761</v>
      </c>
      <c r="I212" s="12">
        <f>195128.84+482773.3</f>
        <v>677902.14</v>
      </c>
      <c r="J212" s="13">
        <v>0</v>
      </c>
      <c r="K212" s="13">
        <v>318443.87</v>
      </c>
      <c r="L212" s="12">
        <f>+H212-K212</f>
        <v>698317.13</v>
      </c>
      <c r="M212" s="12">
        <f t="shared" si="72"/>
        <v>0</v>
      </c>
      <c r="N212" s="12">
        <f>+G212-K212</f>
        <v>698317.13</v>
      </c>
      <c r="O212" s="13">
        <v>127164.42</v>
      </c>
      <c r="P212" s="12">
        <f t="shared" si="65"/>
        <v>191279.45</v>
      </c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</row>
    <row r="213" spans="1:30" s="10" customFormat="1" ht="12.75" customHeight="1" x14ac:dyDescent="0.2">
      <c r="A213" s="42" t="s">
        <v>348</v>
      </c>
      <c r="B213" s="43" t="s">
        <v>414</v>
      </c>
      <c r="C213" s="12">
        <v>100</v>
      </c>
      <c r="D213" s="12">
        <v>0</v>
      </c>
      <c r="E213" s="12">
        <f t="shared" si="70"/>
        <v>94910</v>
      </c>
      <c r="F213" s="13">
        <v>95010</v>
      </c>
      <c r="G213" s="12">
        <f t="shared" si="71"/>
        <v>95010</v>
      </c>
      <c r="H213" s="13">
        <v>95010</v>
      </c>
      <c r="I213" s="12">
        <v>0</v>
      </c>
      <c r="J213" s="13">
        <v>0</v>
      </c>
      <c r="K213" s="13">
        <v>95010</v>
      </c>
      <c r="L213" s="12">
        <f>+H213-K213</f>
        <v>0</v>
      </c>
      <c r="M213" s="12">
        <f t="shared" si="72"/>
        <v>0</v>
      </c>
      <c r="N213" s="12">
        <f>+G213-K213</f>
        <v>0</v>
      </c>
      <c r="O213" s="13">
        <v>0</v>
      </c>
      <c r="P213" s="12">
        <f t="shared" si="65"/>
        <v>95010</v>
      </c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</row>
    <row r="214" spans="1:30" s="10" customFormat="1" x14ac:dyDescent="0.2">
      <c r="A214" s="42" t="s">
        <v>349</v>
      </c>
      <c r="B214" s="43" t="s">
        <v>415</v>
      </c>
      <c r="C214" s="12">
        <v>2774416</v>
      </c>
      <c r="D214" s="12">
        <v>0</v>
      </c>
      <c r="E214" s="12">
        <f t="shared" si="70"/>
        <v>-1563237.18</v>
      </c>
      <c r="F214" s="13">
        <v>1211178.82</v>
      </c>
      <c r="G214" s="12">
        <f t="shared" si="71"/>
        <v>1211178.82</v>
      </c>
      <c r="H214" s="13">
        <v>1211178.82</v>
      </c>
      <c r="I214" s="12">
        <v>0</v>
      </c>
      <c r="J214" s="13">
        <v>0</v>
      </c>
      <c r="K214" s="13">
        <v>661895.52</v>
      </c>
      <c r="L214" s="12">
        <f>+H214-K214</f>
        <v>549283.30000000005</v>
      </c>
      <c r="M214" s="12">
        <f t="shared" si="72"/>
        <v>0</v>
      </c>
      <c r="N214" s="12">
        <f>+G214-K214</f>
        <v>549283.30000000005</v>
      </c>
      <c r="O214" s="13">
        <v>602500</v>
      </c>
      <c r="P214" s="12">
        <f t="shared" si="65"/>
        <v>59395.520000000019</v>
      </c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</row>
    <row r="215" spans="1:30" s="41" customFormat="1" ht="15" x14ac:dyDescent="0.2">
      <c r="A215" s="64"/>
      <c r="B215" s="54" t="s">
        <v>142</v>
      </c>
      <c r="C215" s="55">
        <f t="shared" ref="C215:P215" si="77">SUM(C216:C250)</f>
        <v>536287</v>
      </c>
      <c r="D215" s="55">
        <f t="shared" si="77"/>
        <v>0</v>
      </c>
      <c r="E215" s="55">
        <f t="shared" si="77"/>
        <v>169563</v>
      </c>
      <c r="F215" s="55">
        <f t="shared" si="77"/>
        <v>705850</v>
      </c>
      <c r="G215" s="55">
        <f t="shared" si="77"/>
        <v>705850</v>
      </c>
      <c r="H215" s="55">
        <f t="shared" si="77"/>
        <v>685700</v>
      </c>
      <c r="I215" s="55">
        <f t="shared" si="77"/>
        <v>0</v>
      </c>
      <c r="J215" s="55">
        <f t="shared" si="77"/>
        <v>30471.429999999997</v>
      </c>
      <c r="K215" s="55">
        <f t="shared" si="77"/>
        <v>359531.59999999992</v>
      </c>
      <c r="L215" s="55">
        <f t="shared" si="77"/>
        <v>326168.39999999997</v>
      </c>
      <c r="M215" s="55">
        <f t="shared" si="77"/>
        <v>20150</v>
      </c>
      <c r="N215" s="55">
        <f t="shared" si="77"/>
        <v>346318.39999999997</v>
      </c>
      <c r="O215" s="55">
        <f t="shared" si="77"/>
        <v>17924.350000000002</v>
      </c>
      <c r="P215" s="55">
        <f t="shared" si="77"/>
        <v>341607.25</v>
      </c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</row>
    <row r="216" spans="1:30" s="10" customFormat="1" ht="14.25" x14ac:dyDescent="0.2">
      <c r="A216" s="67">
        <v>201</v>
      </c>
      <c r="B216" s="11" t="s">
        <v>144</v>
      </c>
      <c r="C216" s="24">
        <v>0</v>
      </c>
      <c r="D216" s="24">
        <v>0</v>
      </c>
      <c r="E216" s="40">
        <f>+F216-C216</f>
        <v>900</v>
      </c>
      <c r="F216" s="70">
        <v>900</v>
      </c>
      <c r="G216" s="40">
        <f>+C216+E216</f>
        <v>900</v>
      </c>
      <c r="H216" s="70">
        <v>900</v>
      </c>
      <c r="I216" s="24">
        <v>0</v>
      </c>
      <c r="J216" s="70">
        <v>0</v>
      </c>
      <c r="K216" s="70">
        <v>900</v>
      </c>
      <c r="L216" s="40">
        <f t="shared" ref="L216:L249" si="78">+H216-K216</f>
        <v>0</v>
      </c>
      <c r="M216" s="40">
        <f t="shared" ref="M216" si="79">+G216-H216</f>
        <v>0</v>
      </c>
      <c r="N216" s="40">
        <f t="shared" ref="N216:N249" si="80">+G216-K216</f>
        <v>0</v>
      </c>
      <c r="O216" s="70">
        <v>0</v>
      </c>
      <c r="P216" s="12">
        <f t="shared" si="65"/>
        <v>900</v>
      </c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</row>
    <row r="217" spans="1:30" s="17" customFormat="1" ht="13.5" customHeight="1" x14ac:dyDescent="0.2">
      <c r="A217" s="66" t="s">
        <v>147</v>
      </c>
      <c r="B217" s="29" t="s">
        <v>148</v>
      </c>
      <c r="C217" s="28">
        <v>0</v>
      </c>
      <c r="D217" s="28">
        <v>0</v>
      </c>
      <c r="E217" s="40">
        <f t="shared" ref="E217:E253" si="81">+F217-C217</f>
        <v>7249</v>
      </c>
      <c r="F217" s="13">
        <v>7249</v>
      </c>
      <c r="G217" s="12">
        <f t="shared" ref="G217:G253" si="82">+C217+E217</f>
        <v>7249</v>
      </c>
      <c r="H217" s="13">
        <v>7249</v>
      </c>
      <c r="I217" s="24">
        <v>0</v>
      </c>
      <c r="J217" s="13">
        <v>0</v>
      </c>
      <c r="K217" s="13">
        <v>0</v>
      </c>
      <c r="L217" s="12">
        <f t="shared" si="78"/>
        <v>7249</v>
      </c>
      <c r="M217" s="12">
        <f t="shared" ref="M217:M253" si="83">+G217-H217</f>
        <v>0</v>
      </c>
      <c r="N217" s="12">
        <f t="shared" si="80"/>
        <v>7249</v>
      </c>
      <c r="O217" s="13">
        <v>0</v>
      </c>
      <c r="P217" s="12">
        <f t="shared" si="65"/>
        <v>0</v>
      </c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</row>
    <row r="218" spans="1:30" s="10" customFormat="1" ht="14.25" x14ac:dyDescent="0.2">
      <c r="A218" s="42" t="s">
        <v>149</v>
      </c>
      <c r="B218" s="11" t="s">
        <v>150</v>
      </c>
      <c r="C218" s="12">
        <v>1691</v>
      </c>
      <c r="D218" s="12">
        <v>0</v>
      </c>
      <c r="E218" s="40">
        <f t="shared" si="81"/>
        <v>3673</v>
      </c>
      <c r="F218" s="13">
        <v>5364</v>
      </c>
      <c r="G218" s="12">
        <f t="shared" si="82"/>
        <v>5364</v>
      </c>
      <c r="H218" s="13">
        <v>5364</v>
      </c>
      <c r="I218" s="24">
        <v>0</v>
      </c>
      <c r="J218" s="13">
        <v>0</v>
      </c>
      <c r="K218" s="13">
        <v>4836.9399999999996</v>
      </c>
      <c r="L218" s="12">
        <f t="shared" si="78"/>
        <v>527.0600000000004</v>
      </c>
      <c r="M218" s="12">
        <f t="shared" si="83"/>
        <v>0</v>
      </c>
      <c r="N218" s="12">
        <f t="shared" si="80"/>
        <v>527.0600000000004</v>
      </c>
      <c r="O218" s="13">
        <v>2011.6</v>
      </c>
      <c r="P218" s="12">
        <f t="shared" si="65"/>
        <v>2825.3399999999997</v>
      </c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</row>
    <row r="219" spans="1:30" s="10" customFormat="1" ht="14.25" x14ac:dyDescent="0.2">
      <c r="A219" s="42" t="s">
        <v>151</v>
      </c>
      <c r="B219" s="11" t="s">
        <v>152</v>
      </c>
      <c r="C219" s="12">
        <v>0</v>
      </c>
      <c r="D219" s="12">
        <v>0</v>
      </c>
      <c r="E219" s="40">
        <f t="shared" si="81"/>
        <v>1610</v>
      </c>
      <c r="F219" s="13">
        <v>1610</v>
      </c>
      <c r="G219" s="12">
        <f t="shared" si="82"/>
        <v>1610</v>
      </c>
      <c r="H219" s="13">
        <v>1610</v>
      </c>
      <c r="I219" s="24">
        <v>0</v>
      </c>
      <c r="J219" s="13">
        <v>0</v>
      </c>
      <c r="K219" s="13">
        <v>1601.79</v>
      </c>
      <c r="L219" s="12">
        <f t="shared" si="78"/>
        <v>8.2100000000000364</v>
      </c>
      <c r="M219" s="12">
        <f t="shared" si="83"/>
        <v>0</v>
      </c>
      <c r="N219" s="12">
        <f t="shared" si="80"/>
        <v>8.2100000000000364</v>
      </c>
      <c r="O219" s="13">
        <v>0</v>
      </c>
      <c r="P219" s="12">
        <f t="shared" si="65"/>
        <v>1601.79</v>
      </c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</row>
    <row r="220" spans="1:30" s="10" customFormat="1" ht="14.25" x14ac:dyDescent="0.2">
      <c r="A220" s="42" t="s">
        <v>153</v>
      </c>
      <c r="B220" s="11" t="s">
        <v>154</v>
      </c>
      <c r="C220" s="12">
        <v>0</v>
      </c>
      <c r="D220" s="12">
        <v>0</v>
      </c>
      <c r="E220" s="40">
        <f t="shared" si="81"/>
        <v>35</v>
      </c>
      <c r="F220" s="13">
        <v>35</v>
      </c>
      <c r="G220" s="12">
        <f t="shared" si="82"/>
        <v>35</v>
      </c>
      <c r="H220" s="13">
        <v>35</v>
      </c>
      <c r="I220" s="24">
        <v>0</v>
      </c>
      <c r="J220" s="13">
        <v>0</v>
      </c>
      <c r="K220" s="13">
        <v>0</v>
      </c>
      <c r="L220" s="12">
        <f t="shared" si="78"/>
        <v>35</v>
      </c>
      <c r="M220" s="12">
        <f t="shared" si="83"/>
        <v>0</v>
      </c>
      <c r="N220" s="12">
        <f t="shared" si="80"/>
        <v>35</v>
      </c>
      <c r="O220" s="13">
        <v>0</v>
      </c>
      <c r="P220" s="12">
        <f t="shared" si="65"/>
        <v>0</v>
      </c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</row>
    <row r="221" spans="1:30" s="10" customFormat="1" ht="14.25" x14ac:dyDescent="0.2">
      <c r="A221" s="42" t="s">
        <v>155</v>
      </c>
      <c r="B221" s="11" t="s">
        <v>156</v>
      </c>
      <c r="C221" s="12">
        <v>0</v>
      </c>
      <c r="D221" s="12">
        <v>0</v>
      </c>
      <c r="E221" s="40">
        <f t="shared" si="81"/>
        <v>26674</v>
      </c>
      <c r="F221" s="13">
        <v>26674</v>
      </c>
      <c r="G221" s="12">
        <f t="shared" si="82"/>
        <v>26674</v>
      </c>
      <c r="H221" s="13">
        <v>26674</v>
      </c>
      <c r="I221" s="24">
        <v>0</v>
      </c>
      <c r="J221" s="13">
        <v>0</v>
      </c>
      <c r="K221" s="13">
        <v>21132.5</v>
      </c>
      <c r="L221" s="12">
        <f t="shared" si="78"/>
        <v>5541.5</v>
      </c>
      <c r="M221" s="12">
        <f t="shared" si="83"/>
        <v>0</v>
      </c>
      <c r="N221" s="12">
        <f t="shared" si="80"/>
        <v>5541.5</v>
      </c>
      <c r="O221" s="13">
        <v>0</v>
      </c>
      <c r="P221" s="12">
        <f t="shared" si="65"/>
        <v>21132.5</v>
      </c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</row>
    <row r="222" spans="1:30" s="10" customFormat="1" ht="14.25" x14ac:dyDescent="0.2">
      <c r="A222" s="42" t="s">
        <v>157</v>
      </c>
      <c r="B222" s="11" t="s">
        <v>158</v>
      </c>
      <c r="C222" s="12">
        <v>0</v>
      </c>
      <c r="D222" s="12">
        <v>0</v>
      </c>
      <c r="E222" s="40">
        <f t="shared" si="81"/>
        <v>250</v>
      </c>
      <c r="F222" s="13">
        <v>250</v>
      </c>
      <c r="G222" s="12">
        <f>+C222+E222</f>
        <v>250</v>
      </c>
      <c r="H222" s="13">
        <v>250</v>
      </c>
      <c r="I222" s="24">
        <v>0</v>
      </c>
      <c r="J222" s="13">
        <v>0</v>
      </c>
      <c r="K222" s="13">
        <v>0</v>
      </c>
      <c r="L222" s="12">
        <f t="shared" si="78"/>
        <v>250</v>
      </c>
      <c r="M222" s="12">
        <f t="shared" si="83"/>
        <v>0</v>
      </c>
      <c r="N222" s="12">
        <f t="shared" si="80"/>
        <v>250</v>
      </c>
      <c r="O222" s="13">
        <v>0</v>
      </c>
      <c r="P222" s="12">
        <f t="shared" si="65"/>
        <v>0</v>
      </c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</row>
    <row r="223" spans="1:30" s="10" customFormat="1" ht="14.25" x14ac:dyDescent="0.2">
      <c r="A223" s="42" t="s">
        <v>161</v>
      </c>
      <c r="B223" s="11" t="s">
        <v>162</v>
      </c>
      <c r="C223" s="12">
        <v>0</v>
      </c>
      <c r="D223" s="12">
        <v>0</v>
      </c>
      <c r="E223" s="40">
        <f t="shared" si="81"/>
        <v>273</v>
      </c>
      <c r="F223" s="13">
        <v>273</v>
      </c>
      <c r="G223" s="12">
        <f>+C223+E223</f>
        <v>273</v>
      </c>
      <c r="H223" s="13">
        <v>273</v>
      </c>
      <c r="I223" s="24">
        <v>0</v>
      </c>
      <c r="J223" s="13">
        <v>113.69</v>
      </c>
      <c r="K223" s="13">
        <v>113.69</v>
      </c>
      <c r="L223" s="12">
        <f t="shared" ref="L223:L224" si="84">+H223-K223</f>
        <v>159.31</v>
      </c>
      <c r="M223" s="12">
        <f t="shared" ref="M223:M224" si="85">+G223-H223</f>
        <v>0</v>
      </c>
      <c r="N223" s="12">
        <f t="shared" ref="N223:N224" si="86">+G223-K223</f>
        <v>159.31</v>
      </c>
      <c r="O223" s="13">
        <v>0</v>
      </c>
      <c r="P223" s="12">
        <f t="shared" si="65"/>
        <v>113.69</v>
      </c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</row>
    <row r="224" spans="1:30" s="10" customFormat="1" ht="12.75" customHeight="1" x14ac:dyDescent="0.2">
      <c r="A224" s="42" t="s">
        <v>165</v>
      </c>
      <c r="B224" s="11" t="s">
        <v>166</v>
      </c>
      <c r="C224" s="12">
        <v>0</v>
      </c>
      <c r="D224" s="12">
        <v>0</v>
      </c>
      <c r="E224" s="40">
        <f t="shared" si="81"/>
        <v>2600</v>
      </c>
      <c r="F224" s="13">
        <v>2600</v>
      </c>
      <c r="G224" s="12">
        <f t="shared" si="82"/>
        <v>2600</v>
      </c>
      <c r="H224" s="13">
        <v>2600</v>
      </c>
      <c r="I224" s="24">
        <v>0</v>
      </c>
      <c r="J224" s="13">
        <v>0</v>
      </c>
      <c r="K224" s="13">
        <v>0</v>
      </c>
      <c r="L224" s="12">
        <f t="shared" si="84"/>
        <v>2600</v>
      </c>
      <c r="M224" s="12">
        <f t="shared" si="85"/>
        <v>0</v>
      </c>
      <c r="N224" s="12">
        <f t="shared" si="86"/>
        <v>2600</v>
      </c>
      <c r="O224" s="13">
        <v>0</v>
      </c>
      <c r="P224" s="12">
        <f t="shared" si="65"/>
        <v>0</v>
      </c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</row>
    <row r="225" spans="1:30" s="10" customFormat="1" ht="14.25" x14ac:dyDescent="0.2">
      <c r="A225" s="42" t="s">
        <v>169</v>
      </c>
      <c r="B225" s="11" t="s">
        <v>170</v>
      </c>
      <c r="C225" s="12">
        <v>0</v>
      </c>
      <c r="D225" s="12">
        <v>0</v>
      </c>
      <c r="E225" s="40">
        <f t="shared" si="81"/>
        <v>3790</v>
      </c>
      <c r="F225" s="13">
        <v>3790</v>
      </c>
      <c r="G225" s="12">
        <f t="shared" si="82"/>
        <v>3790</v>
      </c>
      <c r="H225" s="13">
        <v>3790</v>
      </c>
      <c r="I225" s="24">
        <v>0</v>
      </c>
      <c r="J225" s="13">
        <v>0</v>
      </c>
      <c r="K225" s="13">
        <v>3782.82</v>
      </c>
      <c r="L225" s="12">
        <f t="shared" si="78"/>
        <v>7.1799999999998363</v>
      </c>
      <c r="M225" s="12">
        <f t="shared" si="83"/>
        <v>0</v>
      </c>
      <c r="N225" s="12">
        <f t="shared" si="80"/>
        <v>7.1799999999998363</v>
      </c>
      <c r="O225" s="13">
        <v>0</v>
      </c>
      <c r="P225" s="12">
        <f t="shared" si="65"/>
        <v>3782.82</v>
      </c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</row>
    <row r="226" spans="1:30" s="17" customFormat="1" ht="12" customHeight="1" x14ac:dyDescent="0.2">
      <c r="A226" s="42" t="s">
        <v>171</v>
      </c>
      <c r="B226" s="11" t="s">
        <v>350</v>
      </c>
      <c r="C226" s="12">
        <v>0</v>
      </c>
      <c r="D226" s="12">
        <v>0</v>
      </c>
      <c r="E226" s="40">
        <f t="shared" si="81"/>
        <v>8511</v>
      </c>
      <c r="F226" s="13">
        <v>8511</v>
      </c>
      <c r="G226" s="12">
        <f t="shared" si="82"/>
        <v>8511</v>
      </c>
      <c r="H226" s="13">
        <v>8511</v>
      </c>
      <c r="I226" s="24">
        <v>0</v>
      </c>
      <c r="J226" s="13">
        <v>0</v>
      </c>
      <c r="K226" s="13">
        <v>1716.49</v>
      </c>
      <c r="L226" s="12">
        <f t="shared" si="78"/>
        <v>6794.51</v>
      </c>
      <c r="M226" s="12">
        <f t="shared" si="83"/>
        <v>0</v>
      </c>
      <c r="N226" s="12">
        <f t="shared" si="80"/>
        <v>6794.51</v>
      </c>
      <c r="O226" s="13">
        <v>0</v>
      </c>
      <c r="P226" s="12">
        <f t="shared" si="65"/>
        <v>1716.49</v>
      </c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</row>
    <row r="227" spans="1:30" s="10" customFormat="1" ht="14.25" x14ac:dyDescent="0.2">
      <c r="A227" s="42" t="s">
        <v>173</v>
      </c>
      <c r="B227" s="11" t="s">
        <v>351</v>
      </c>
      <c r="C227" s="12">
        <v>0</v>
      </c>
      <c r="D227" s="12">
        <v>0</v>
      </c>
      <c r="E227" s="40">
        <f t="shared" si="81"/>
        <v>1413</v>
      </c>
      <c r="F227" s="13">
        <v>1413</v>
      </c>
      <c r="G227" s="12">
        <f t="shared" si="82"/>
        <v>1413</v>
      </c>
      <c r="H227" s="13">
        <v>1413</v>
      </c>
      <c r="I227" s="24">
        <v>0</v>
      </c>
      <c r="J227" s="13">
        <v>0</v>
      </c>
      <c r="K227" s="13">
        <v>1337.5</v>
      </c>
      <c r="L227" s="12">
        <f t="shared" si="78"/>
        <v>75.5</v>
      </c>
      <c r="M227" s="12">
        <f t="shared" si="83"/>
        <v>0</v>
      </c>
      <c r="N227" s="12">
        <f t="shared" si="80"/>
        <v>75.5</v>
      </c>
      <c r="O227" s="13">
        <v>0</v>
      </c>
      <c r="P227" s="12">
        <f t="shared" si="65"/>
        <v>1337.5</v>
      </c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</row>
    <row r="228" spans="1:30" s="10" customFormat="1" ht="14.25" x14ac:dyDescent="0.2">
      <c r="A228" s="42" t="s">
        <v>177</v>
      </c>
      <c r="B228" s="11" t="s">
        <v>178</v>
      </c>
      <c r="C228" s="12">
        <v>0</v>
      </c>
      <c r="D228" s="12">
        <v>0</v>
      </c>
      <c r="E228" s="40">
        <f t="shared" si="81"/>
        <v>5814</v>
      </c>
      <c r="F228" s="13">
        <v>5814</v>
      </c>
      <c r="G228" s="12">
        <f t="shared" si="82"/>
        <v>5814</v>
      </c>
      <c r="H228" s="13">
        <v>5814</v>
      </c>
      <c r="I228" s="24">
        <v>0</v>
      </c>
      <c r="J228" s="13">
        <v>0</v>
      </c>
      <c r="K228" s="13">
        <v>0</v>
      </c>
      <c r="L228" s="12">
        <f t="shared" si="78"/>
        <v>5814</v>
      </c>
      <c r="M228" s="12">
        <f t="shared" si="83"/>
        <v>0</v>
      </c>
      <c r="N228" s="12">
        <f t="shared" si="80"/>
        <v>5814</v>
      </c>
      <c r="O228" s="13">
        <v>0</v>
      </c>
      <c r="P228" s="12">
        <f t="shared" si="65"/>
        <v>0</v>
      </c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</row>
    <row r="229" spans="1:30" s="20" customFormat="1" ht="14.25" customHeight="1" x14ac:dyDescent="0.2">
      <c r="A229" s="42" t="s">
        <v>179</v>
      </c>
      <c r="B229" s="11" t="s">
        <v>180</v>
      </c>
      <c r="C229" s="12">
        <v>100</v>
      </c>
      <c r="D229" s="12">
        <v>0</v>
      </c>
      <c r="E229" s="40">
        <f t="shared" si="81"/>
        <v>55121</v>
      </c>
      <c r="F229" s="13">
        <v>55221</v>
      </c>
      <c r="G229" s="12">
        <f t="shared" si="82"/>
        <v>55221</v>
      </c>
      <c r="H229" s="13">
        <v>55221</v>
      </c>
      <c r="I229" s="24">
        <v>0</v>
      </c>
      <c r="J229" s="13">
        <v>0</v>
      </c>
      <c r="K229" s="13">
        <v>43974.3</v>
      </c>
      <c r="L229" s="12">
        <f t="shared" si="78"/>
        <v>11246.699999999997</v>
      </c>
      <c r="M229" s="12">
        <f t="shared" si="83"/>
        <v>0</v>
      </c>
      <c r="N229" s="12">
        <f t="shared" si="80"/>
        <v>11246.699999999997</v>
      </c>
      <c r="O229" s="13">
        <v>9673.7900000000009</v>
      </c>
      <c r="P229" s="12">
        <f t="shared" si="65"/>
        <v>34300.51</v>
      </c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</row>
    <row r="230" spans="1:30" s="10" customFormat="1" ht="14.25" x14ac:dyDescent="0.2">
      <c r="A230" s="42" t="s">
        <v>185</v>
      </c>
      <c r="B230" s="11" t="s">
        <v>352</v>
      </c>
      <c r="C230" s="12">
        <v>0</v>
      </c>
      <c r="D230" s="12">
        <v>0</v>
      </c>
      <c r="E230" s="40">
        <f t="shared" si="81"/>
        <v>10708</v>
      </c>
      <c r="F230" s="13">
        <v>10708</v>
      </c>
      <c r="G230" s="12">
        <f t="shared" si="82"/>
        <v>10708</v>
      </c>
      <c r="H230" s="13">
        <v>10708</v>
      </c>
      <c r="I230" s="24">
        <v>0</v>
      </c>
      <c r="J230" s="13">
        <v>0</v>
      </c>
      <c r="K230" s="13">
        <v>3463.45</v>
      </c>
      <c r="L230" s="12">
        <f t="shared" si="78"/>
        <v>7244.55</v>
      </c>
      <c r="M230" s="12">
        <f t="shared" si="83"/>
        <v>0</v>
      </c>
      <c r="N230" s="12">
        <f t="shared" si="80"/>
        <v>7244.55</v>
      </c>
      <c r="O230" s="13">
        <v>156.65</v>
      </c>
      <c r="P230" s="12">
        <f t="shared" si="65"/>
        <v>3306.7999999999997</v>
      </c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</row>
    <row r="231" spans="1:30" s="10" customFormat="1" ht="14.25" x14ac:dyDescent="0.2">
      <c r="A231" s="42" t="s">
        <v>187</v>
      </c>
      <c r="B231" s="11" t="s">
        <v>188</v>
      </c>
      <c r="C231" s="12">
        <v>518200</v>
      </c>
      <c r="D231" s="12">
        <v>0</v>
      </c>
      <c r="E231" s="40">
        <f t="shared" si="81"/>
        <v>-430023</v>
      </c>
      <c r="F231" s="13">
        <v>88177</v>
      </c>
      <c r="G231" s="12">
        <f t="shared" si="82"/>
        <v>88177</v>
      </c>
      <c r="H231" s="13">
        <v>68177</v>
      </c>
      <c r="I231" s="24">
        <v>0</v>
      </c>
      <c r="J231" s="13">
        <v>0</v>
      </c>
      <c r="K231" s="13">
        <v>13462.99</v>
      </c>
      <c r="L231" s="12">
        <f t="shared" si="78"/>
        <v>54714.01</v>
      </c>
      <c r="M231" s="12">
        <f t="shared" si="83"/>
        <v>20000</v>
      </c>
      <c r="N231" s="12">
        <f t="shared" si="80"/>
        <v>74714.009999999995</v>
      </c>
      <c r="O231" s="13">
        <v>637.87</v>
      </c>
      <c r="P231" s="12">
        <f t="shared" si="65"/>
        <v>12825.119999999999</v>
      </c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</row>
    <row r="232" spans="1:30" s="10" customFormat="1" ht="14.25" x14ac:dyDescent="0.2">
      <c r="A232" s="42" t="s">
        <v>189</v>
      </c>
      <c r="B232" s="11" t="s">
        <v>190</v>
      </c>
      <c r="C232" s="12">
        <v>100</v>
      </c>
      <c r="D232" s="12">
        <v>0</v>
      </c>
      <c r="E232" s="40">
        <f t="shared" si="81"/>
        <v>40704</v>
      </c>
      <c r="F232" s="13">
        <v>40804</v>
      </c>
      <c r="G232" s="12">
        <f t="shared" si="82"/>
        <v>40804</v>
      </c>
      <c r="H232" s="13">
        <v>40804</v>
      </c>
      <c r="I232" s="24">
        <v>0</v>
      </c>
      <c r="J232" s="13">
        <v>0</v>
      </c>
      <c r="K232" s="13">
        <v>35780.400000000001</v>
      </c>
      <c r="L232" s="12">
        <f t="shared" si="78"/>
        <v>5023.5999999999985</v>
      </c>
      <c r="M232" s="12">
        <f t="shared" si="83"/>
        <v>0</v>
      </c>
      <c r="N232" s="12">
        <f t="shared" si="80"/>
        <v>5023.5999999999985</v>
      </c>
      <c r="O232" s="13">
        <v>202.11</v>
      </c>
      <c r="P232" s="12">
        <f t="shared" si="65"/>
        <v>35578.29</v>
      </c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</row>
    <row r="233" spans="1:30" s="10" customFormat="1" ht="14.25" x14ac:dyDescent="0.2">
      <c r="A233" s="42" t="s">
        <v>191</v>
      </c>
      <c r="B233" s="43" t="s">
        <v>408</v>
      </c>
      <c r="C233" s="12">
        <v>100</v>
      </c>
      <c r="D233" s="12">
        <v>0</v>
      </c>
      <c r="E233" s="40">
        <f t="shared" si="81"/>
        <v>30500</v>
      </c>
      <c r="F233" s="13">
        <v>30600</v>
      </c>
      <c r="G233" s="12">
        <f t="shared" si="82"/>
        <v>30600</v>
      </c>
      <c r="H233" s="13">
        <v>30600</v>
      </c>
      <c r="I233" s="24">
        <v>0</v>
      </c>
      <c r="J233" s="13">
        <v>0</v>
      </c>
      <c r="K233" s="13">
        <v>21069.49</v>
      </c>
      <c r="L233" s="12">
        <f t="shared" si="78"/>
        <v>9530.5099999999984</v>
      </c>
      <c r="M233" s="12">
        <f t="shared" si="83"/>
        <v>0</v>
      </c>
      <c r="N233" s="12">
        <f t="shared" si="80"/>
        <v>9530.5099999999984</v>
      </c>
      <c r="O233" s="13">
        <v>907.89</v>
      </c>
      <c r="P233" s="12">
        <f t="shared" si="65"/>
        <v>20161.600000000002</v>
      </c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</row>
    <row r="234" spans="1:30" s="10" customFormat="1" ht="14.25" x14ac:dyDescent="0.2">
      <c r="A234" s="42" t="s">
        <v>192</v>
      </c>
      <c r="B234" s="11" t="s">
        <v>193</v>
      </c>
      <c r="C234" s="12">
        <v>100</v>
      </c>
      <c r="D234" s="12">
        <v>0</v>
      </c>
      <c r="E234" s="40">
        <f t="shared" si="81"/>
        <v>49565</v>
      </c>
      <c r="F234" s="13">
        <v>49665</v>
      </c>
      <c r="G234" s="12">
        <f t="shared" si="82"/>
        <v>49665</v>
      </c>
      <c r="H234" s="13">
        <v>49665</v>
      </c>
      <c r="I234" s="24">
        <v>0</v>
      </c>
      <c r="J234" s="13">
        <v>8518.4599999999991</v>
      </c>
      <c r="K234" s="13">
        <v>24114.84</v>
      </c>
      <c r="L234" s="12">
        <f t="shared" si="78"/>
        <v>25550.16</v>
      </c>
      <c r="M234" s="12">
        <f t="shared" si="83"/>
        <v>0</v>
      </c>
      <c r="N234" s="12">
        <f t="shared" si="80"/>
        <v>25550.16</v>
      </c>
      <c r="O234" s="13">
        <v>16.18</v>
      </c>
      <c r="P234" s="12">
        <f t="shared" si="65"/>
        <v>24098.66</v>
      </c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</row>
    <row r="235" spans="1:30" s="25" customFormat="1" ht="14.25" x14ac:dyDescent="0.2">
      <c r="A235" s="42" t="s">
        <v>194</v>
      </c>
      <c r="B235" s="11" t="s">
        <v>195</v>
      </c>
      <c r="C235" s="12">
        <v>100</v>
      </c>
      <c r="D235" s="12">
        <v>0</v>
      </c>
      <c r="E235" s="40">
        <f t="shared" si="81"/>
        <v>159639</v>
      </c>
      <c r="F235" s="13">
        <v>159739</v>
      </c>
      <c r="G235" s="12">
        <f t="shared" si="82"/>
        <v>159739</v>
      </c>
      <c r="H235" s="13">
        <v>159739</v>
      </c>
      <c r="I235" s="24">
        <v>0</v>
      </c>
      <c r="J235" s="13">
        <v>13.86</v>
      </c>
      <c r="K235" s="13">
        <v>43209.18</v>
      </c>
      <c r="L235" s="12">
        <f t="shared" si="78"/>
        <v>116529.82</v>
      </c>
      <c r="M235" s="12">
        <f t="shared" si="83"/>
        <v>0</v>
      </c>
      <c r="N235" s="12">
        <f t="shared" si="80"/>
        <v>116529.82</v>
      </c>
      <c r="O235" s="13">
        <v>117.67</v>
      </c>
      <c r="P235" s="12">
        <f t="shared" si="65"/>
        <v>43091.51</v>
      </c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</row>
    <row r="236" spans="1:30" s="10" customFormat="1" ht="14.25" x14ac:dyDescent="0.2">
      <c r="A236" s="42" t="s">
        <v>196</v>
      </c>
      <c r="B236" s="11" t="s">
        <v>197</v>
      </c>
      <c r="C236" s="12">
        <v>200</v>
      </c>
      <c r="D236" s="12">
        <v>0</v>
      </c>
      <c r="E236" s="40">
        <f t="shared" si="81"/>
        <v>25442</v>
      </c>
      <c r="F236" s="13">
        <v>25642</v>
      </c>
      <c r="G236" s="12">
        <f t="shared" si="82"/>
        <v>25642</v>
      </c>
      <c r="H236" s="13">
        <v>25592</v>
      </c>
      <c r="I236" s="24">
        <v>0</v>
      </c>
      <c r="J236" s="13">
        <v>0</v>
      </c>
      <c r="K236" s="13">
        <v>10241.299999999999</v>
      </c>
      <c r="L236" s="12">
        <f t="shared" si="78"/>
        <v>15350.7</v>
      </c>
      <c r="M236" s="12">
        <f t="shared" si="83"/>
        <v>50</v>
      </c>
      <c r="N236" s="12">
        <f t="shared" si="80"/>
        <v>15400.7</v>
      </c>
      <c r="O236" s="13">
        <v>0</v>
      </c>
      <c r="P236" s="12">
        <f t="shared" si="65"/>
        <v>10241.299999999999</v>
      </c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</row>
    <row r="237" spans="1:30" s="10" customFormat="1" ht="14.25" x14ac:dyDescent="0.2">
      <c r="A237" s="42" t="s">
        <v>198</v>
      </c>
      <c r="B237" s="11" t="s">
        <v>199</v>
      </c>
      <c r="C237" s="12">
        <v>100</v>
      </c>
      <c r="D237" s="12">
        <v>0</v>
      </c>
      <c r="E237" s="40">
        <f t="shared" si="81"/>
        <v>43884</v>
      </c>
      <c r="F237" s="13">
        <v>43984</v>
      </c>
      <c r="G237" s="12">
        <f t="shared" si="82"/>
        <v>43984</v>
      </c>
      <c r="H237" s="13">
        <v>43984</v>
      </c>
      <c r="I237" s="24">
        <v>0</v>
      </c>
      <c r="J237" s="13">
        <v>7615.34</v>
      </c>
      <c r="K237" s="13">
        <v>28843.4</v>
      </c>
      <c r="L237" s="12">
        <f t="shared" si="78"/>
        <v>15140.599999999999</v>
      </c>
      <c r="M237" s="12">
        <f t="shared" si="83"/>
        <v>0</v>
      </c>
      <c r="N237" s="12">
        <f t="shared" si="80"/>
        <v>15140.599999999999</v>
      </c>
      <c r="O237" s="13">
        <v>66.209999999999994</v>
      </c>
      <c r="P237" s="12">
        <f t="shared" si="65"/>
        <v>28777.190000000002</v>
      </c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</row>
    <row r="238" spans="1:30" s="10" customFormat="1" ht="14.25" x14ac:dyDescent="0.2">
      <c r="A238" s="42" t="s">
        <v>200</v>
      </c>
      <c r="B238" s="99" t="s">
        <v>429</v>
      </c>
      <c r="C238" s="100">
        <v>0</v>
      </c>
      <c r="D238" s="12">
        <v>0</v>
      </c>
      <c r="E238" s="40">
        <f t="shared" si="81"/>
        <v>97</v>
      </c>
      <c r="F238" s="13">
        <v>97</v>
      </c>
      <c r="G238" s="12">
        <f t="shared" si="82"/>
        <v>97</v>
      </c>
      <c r="H238" s="13">
        <v>97</v>
      </c>
      <c r="I238" s="24">
        <v>0</v>
      </c>
      <c r="J238" s="13">
        <v>0</v>
      </c>
      <c r="K238" s="13">
        <v>0</v>
      </c>
      <c r="L238" s="12">
        <f t="shared" ref="L238" si="87">+H238-K238</f>
        <v>97</v>
      </c>
      <c r="M238" s="12">
        <f t="shared" ref="M238" si="88">+G238-H238</f>
        <v>0</v>
      </c>
      <c r="N238" s="12">
        <f t="shared" ref="N238" si="89">+G238-K238</f>
        <v>97</v>
      </c>
      <c r="O238" s="13">
        <v>0</v>
      </c>
      <c r="P238" s="12">
        <f t="shared" si="65"/>
        <v>0</v>
      </c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</row>
    <row r="239" spans="1:30" s="16" customFormat="1" ht="14.25" x14ac:dyDescent="0.2">
      <c r="A239" s="42" t="s">
        <v>202</v>
      </c>
      <c r="B239" s="11" t="s">
        <v>203</v>
      </c>
      <c r="C239" s="12">
        <v>100</v>
      </c>
      <c r="D239" s="12">
        <v>0</v>
      </c>
      <c r="E239" s="40">
        <f t="shared" si="81"/>
        <v>1753</v>
      </c>
      <c r="F239" s="13">
        <v>1853</v>
      </c>
      <c r="G239" s="12">
        <f t="shared" si="82"/>
        <v>1853</v>
      </c>
      <c r="H239" s="13">
        <v>1853</v>
      </c>
      <c r="I239" s="24">
        <v>0</v>
      </c>
      <c r="J239" s="13">
        <v>2.14</v>
      </c>
      <c r="K239" s="13">
        <v>679.71</v>
      </c>
      <c r="L239" s="12">
        <f t="shared" si="78"/>
        <v>1173.29</v>
      </c>
      <c r="M239" s="12">
        <f t="shared" si="83"/>
        <v>0</v>
      </c>
      <c r="N239" s="12">
        <f t="shared" si="80"/>
        <v>1173.29</v>
      </c>
      <c r="O239" s="13">
        <v>343.98</v>
      </c>
      <c r="P239" s="12">
        <f t="shared" si="65"/>
        <v>335.73</v>
      </c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</row>
    <row r="240" spans="1:30" s="10" customFormat="1" ht="14.25" x14ac:dyDescent="0.2">
      <c r="A240" s="42" t="s">
        <v>204</v>
      </c>
      <c r="B240" s="11" t="s">
        <v>353</v>
      </c>
      <c r="C240" s="12">
        <v>100</v>
      </c>
      <c r="D240" s="12">
        <v>0</v>
      </c>
      <c r="E240" s="40">
        <f t="shared" si="81"/>
        <v>19015</v>
      </c>
      <c r="F240" s="13">
        <v>19115</v>
      </c>
      <c r="G240" s="12">
        <f t="shared" si="82"/>
        <v>19115</v>
      </c>
      <c r="H240" s="13">
        <v>19115</v>
      </c>
      <c r="I240" s="24">
        <v>0</v>
      </c>
      <c r="J240" s="13">
        <v>9790.5</v>
      </c>
      <c r="K240" s="13">
        <v>18965.75</v>
      </c>
      <c r="L240" s="12">
        <f t="shared" si="78"/>
        <v>149.25</v>
      </c>
      <c r="M240" s="12">
        <f t="shared" si="83"/>
        <v>0</v>
      </c>
      <c r="N240" s="12">
        <f t="shared" si="80"/>
        <v>149.25</v>
      </c>
      <c r="O240" s="13">
        <v>0</v>
      </c>
      <c r="P240" s="12">
        <f t="shared" si="65"/>
        <v>18965.75</v>
      </c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</row>
    <row r="241" spans="1:30" s="41" customFormat="1" ht="14.25" x14ac:dyDescent="0.2">
      <c r="A241" s="42" t="s">
        <v>206</v>
      </c>
      <c r="B241" s="11" t="s">
        <v>354</v>
      </c>
      <c r="C241" s="12">
        <v>0</v>
      </c>
      <c r="D241" s="12">
        <v>0</v>
      </c>
      <c r="E241" s="40">
        <f t="shared" si="81"/>
        <v>1338</v>
      </c>
      <c r="F241" s="13">
        <v>1338</v>
      </c>
      <c r="G241" s="12">
        <f t="shared" si="82"/>
        <v>1338</v>
      </c>
      <c r="H241" s="13">
        <v>1338</v>
      </c>
      <c r="I241" s="24">
        <v>0</v>
      </c>
      <c r="J241" s="13">
        <v>0</v>
      </c>
      <c r="K241" s="13">
        <v>1337.5</v>
      </c>
      <c r="L241" s="12">
        <f t="shared" si="78"/>
        <v>0.5</v>
      </c>
      <c r="M241" s="12">
        <f t="shared" si="83"/>
        <v>0</v>
      </c>
      <c r="N241" s="12">
        <f t="shared" si="80"/>
        <v>0.5</v>
      </c>
      <c r="O241" s="13">
        <v>0</v>
      </c>
      <c r="P241" s="12">
        <f t="shared" si="65"/>
        <v>1337.5</v>
      </c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</row>
    <row r="242" spans="1:30" s="10" customFormat="1" ht="14.25" x14ac:dyDescent="0.2">
      <c r="A242" s="42" t="s">
        <v>208</v>
      </c>
      <c r="B242" s="11" t="s">
        <v>355</v>
      </c>
      <c r="C242" s="12">
        <v>0</v>
      </c>
      <c r="D242" s="12">
        <v>0</v>
      </c>
      <c r="E242" s="40">
        <f t="shared" si="81"/>
        <v>21624</v>
      </c>
      <c r="F242" s="13">
        <v>21624</v>
      </c>
      <c r="G242" s="12">
        <f t="shared" si="82"/>
        <v>21624</v>
      </c>
      <c r="H242" s="13">
        <v>21624</v>
      </c>
      <c r="I242" s="24">
        <v>0</v>
      </c>
      <c r="J242" s="13">
        <v>70.12</v>
      </c>
      <c r="K242" s="13">
        <v>14181.49</v>
      </c>
      <c r="L242" s="12">
        <f t="shared" si="78"/>
        <v>7442.51</v>
      </c>
      <c r="M242" s="12">
        <f t="shared" si="83"/>
        <v>0</v>
      </c>
      <c r="N242" s="12">
        <f t="shared" si="80"/>
        <v>7442.51</v>
      </c>
      <c r="O242" s="13">
        <v>82.37</v>
      </c>
      <c r="P242" s="12">
        <f t="shared" si="65"/>
        <v>14099.119999999999</v>
      </c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</row>
    <row r="243" spans="1:30" s="10" customFormat="1" ht="12.75" customHeight="1" x14ac:dyDescent="0.2">
      <c r="A243" s="42" t="s">
        <v>210</v>
      </c>
      <c r="B243" s="11" t="s">
        <v>211</v>
      </c>
      <c r="C243" s="12">
        <v>0</v>
      </c>
      <c r="D243" s="12">
        <v>0</v>
      </c>
      <c r="E243" s="40">
        <f t="shared" si="81"/>
        <v>4419</v>
      </c>
      <c r="F243" s="13">
        <v>4419</v>
      </c>
      <c r="G243" s="12">
        <f t="shared" si="82"/>
        <v>4419</v>
      </c>
      <c r="H243" s="13">
        <v>4419</v>
      </c>
      <c r="I243" s="24">
        <v>0</v>
      </c>
      <c r="J243" s="13">
        <v>0</v>
      </c>
      <c r="K243" s="13">
        <v>3992.12</v>
      </c>
      <c r="L243" s="12">
        <f t="shared" si="78"/>
        <v>426.88000000000011</v>
      </c>
      <c r="M243" s="12">
        <f t="shared" si="83"/>
        <v>0</v>
      </c>
      <c r="N243" s="12">
        <f t="shared" si="80"/>
        <v>426.88000000000011</v>
      </c>
      <c r="O243" s="13">
        <v>0</v>
      </c>
      <c r="P243" s="12">
        <f t="shared" si="65"/>
        <v>3992.12</v>
      </c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</row>
    <row r="244" spans="1:30" s="10" customFormat="1" ht="14.25" x14ac:dyDescent="0.2">
      <c r="A244" s="42" t="s">
        <v>212</v>
      </c>
      <c r="B244" s="11" t="s">
        <v>213</v>
      </c>
      <c r="C244" s="12">
        <v>0</v>
      </c>
      <c r="D244" s="12">
        <v>0</v>
      </c>
      <c r="E244" s="40">
        <f t="shared" si="81"/>
        <v>956</v>
      </c>
      <c r="F244" s="13">
        <v>956</v>
      </c>
      <c r="G244" s="12">
        <f t="shared" si="82"/>
        <v>956</v>
      </c>
      <c r="H244" s="13">
        <v>956</v>
      </c>
      <c r="I244" s="24">
        <v>0</v>
      </c>
      <c r="J244" s="13">
        <v>0</v>
      </c>
      <c r="K244" s="13">
        <v>749</v>
      </c>
      <c r="L244" s="12">
        <f t="shared" si="78"/>
        <v>207</v>
      </c>
      <c r="M244" s="12">
        <f t="shared" si="83"/>
        <v>0</v>
      </c>
      <c r="N244" s="12">
        <f t="shared" si="80"/>
        <v>207</v>
      </c>
      <c r="O244" s="13">
        <v>0</v>
      </c>
      <c r="P244" s="12">
        <f t="shared" si="65"/>
        <v>749</v>
      </c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</row>
    <row r="245" spans="1:30" s="30" customFormat="1" ht="14.25" x14ac:dyDescent="0.2">
      <c r="A245" s="42" t="s">
        <v>214</v>
      </c>
      <c r="B245" s="11" t="s">
        <v>215</v>
      </c>
      <c r="C245" s="12">
        <v>14996</v>
      </c>
      <c r="D245" s="12">
        <v>0</v>
      </c>
      <c r="E245" s="40">
        <f t="shared" si="81"/>
        <v>17848</v>
      </c>
      <c r="F245" s="13">
        <v>32844</v>
      </c>
      <c r="G245" s="12">
        <f t="shared" si="82"/>
        <v>32844</v>
      </c>
      <c r="H245" s="13">
        <v>32844</v>
      </c>
      <c r="I245" s="24">
        <v>0</v>
      </c>
      <c r="J245" s="13">
        <v>0</v>
      </c>
      <c r="K245" s="13">
        <v>21391.13</v>
      </c>
      <c r="L245" s="12">
        <f t="shared" si="78"/>
        <v>11452.869999999999</v>
      </c>
      <c r="M245" s="12">
        <f t="shared" si="83"/>
        <v>0</v>
      </c>
      <c r="N245" s="12">
        <f t="shared" si="80"/>
        <v>11452.869999999999</v>
      </c>
      <c r="O245" s="13">
        <v>0</v>
      </c>
      <c r="P245" s="12">
        <f t="shared" si="65"/>
        <v>21391.13</v>
      </c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</row>
    <row r="246" spans="1:30" s="41" customFormat="1" ht="14.25" x14ac:dyDescent="0.2">
      <c r="A246" s="42" t="s">
        <v>218</v>
      </c>
      <c r="B246" s="11" t="s">
        <v>356</v>
      </c>
      <c r="C246" s="12">
        <v>0</v>
      </c>
      <c r="D246" s="12">
        <v>0</v>
      </c>
      <c r="E246" s="40">
        <f t="shared" si="81"/>
        <v>14741</v>
      </c>
      <c r="F246" s="13">
        <v>14741</v>
      </c>
      <c r="G246" s="12">
        <f t="shared" si="82"/>
        <v>14741</v>
      </c>
      <c r="H246" s="13">
        <v>14741</v>
      </c>
      <c r="I246" s="24">
        <v>0</v>
      </c>
      <c r="J246" s="13">
        <v>1401.7</v>
      </c>
      <c r="K246" s="13">
        <v>8566.26</v>
      </c>
      <c r="L246" s="12">
        <f t="shared" si="78"/>
        <v>6174.74</v>
      </c>
      <c r="M246" s="12">
        <f t="shared" si="83"/>
        <v>0</v>
      </c>
      <c r="N246" s="12">
        <f t="shared" si="80"/>
        <v>6174.74</v>
      </c>
      <c r="O246" s="13">
        <v>3547.53</v>
      </c>
      <c r="P246" s="12">
        <f t="shared" si="65"/>
        <v>5018.7299999999996</v>
      </c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</row>
    <row r="247" spans="1:30" s="10" customFormat="1" ht="14.25" x14ac:dyDescent="0.2">
      <c r="A247" s="42" t="s">
        <v>222</v>
      </c>
      <c r="B247" s="11" t="s">
        <v>223</v>
      </c>
      <c r="C247" s="12">
        <v>0</v>
      </c>
      <c r="D247" s="12">
        <v>0</v>
      </c>
      <c r="E247" s="40">
        <f t="shared" si="81"/>
        <v>265</v>
      </c>
      <c r="F247" s="13">
        <v>265</v>
      </c>
      <c r="G247" s="12">
        <f t="shared" si="82"/>
        <v>265</v>
      </c>
      <c r="H247" s="13">
        <v>265</v>
      </c>
      <c r="I247" s="24">
        <v>0</v>
      </c>
      <c r="J247" s="13">
        <v>0</v>
      </c>
      <c r="K247" s="13">
        <v>160.5</v>
      </c>
      <c r="L247" s="12">
        <f t="shared" si="78"/>
        <v>104.5</v>
      </c>
      <c r="M247" s="12">
        <f t="shared" si="83"/>
        <v>0</v>
      </c>
      <c r="N247" s="12">
        <f t="shared" si="80"/>
        <v>104.5</v>
      </c>
      <c r="O247" s="13">
        <v>160.5</v>
      </c>
      <c r="P247" s="12">
        <f t="shared" si="65"/>
        <v>0</v>
      </c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</row>
    <row r="248" spans="1:30" s="10" customFormat="1" ht="14.25" x14ac:dyDescent="0.2">
      <c r="A248" s="42" t="s">
        <v>226</v>
      </c>
      <c r="B248" s="11" t="s">
        <v>227</v>
      </c>
      <c r="C248" s="12">
        <v>0</v>
      </c>
      <c r="D248" s="12">
        <v>0</v>
      </c>
      <c r="E248" s="40">
        <f t="shared" si="81"/>
        <v>5828</v>
      </c>
      <c r="F248" s="13">
        <v>5828</v>
      </c>
      <c r="G248" s="12">
        <f t="shared" si="82"/>
        <v>5828</v>
      </c>
      <c r="H248" s="13">
        <v>5828</v>
      </c>
      <c r="I248" s="24">
        <v>0</v>
      </c>
      <c r="J248" s="13">
        <v>148</v>
      </c>
      <c r="K248" s="13">
        <v>4441.5</v>
      </c>
      <c r="L248" s="12">
        <f t="shared" si="78"/>
        <v>1386.5</v>
      </c>
      <c r="M248" s="12">
        <f t="shared" si="83"/>
        <v>0</v>
      </c>
      <c r="N248" s="12">
        <f t="shared" si="80"/>
        <v>1386.5</v>
      </c>
      <c r="O248" s="13">
        <v>0</v>
      </c>
      <c r="P248" s="12">
        <f t="shared" si="65"/>
        <v>4441.5</v>
      </c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</row>
    <row r="249" spans="1:30" s="10" customFormat="1" ht="14.25" x14ac:dyDescent="0.2">
      <c r="A249" s="42" t="s">
        <v>228</v>
      </c>
      <c r="B249" s="11" t="s">
        <v>229</v>
      </c>
      <c r="C249" s="12">
        <v>0</v>
      </c>
      <c r="D249" s="12">
        <v>0</v>
      </c>
      <c r="E249" s="40">
        <f t="shared" si="81"/>
        <v>29870</v>
      </c>
      <c r="F249" s="13">
        <v>29870</v>
      </c>
      <c r="G249" s="12">
        <f t="shared" si="82"/>
        <v>29870</v>
      </c>
      <c r="H249" s="13">
        <v>29870</v>
      </c>
      <c r="I249" s="24">
        <v>0</v>
      </c>
      <c r="J249" s="13">
        <v>2797.62</v>
      </c>
      <c r="K249" s="13">
        <v>25485.56</v>
      </c>
      <c r="L249" s="12">
        <f t="shared" si="78"/>
        <v>4384.4399999999987</v>
      </c>
      <c r="M249" s="12">
        <f t="shared" si="83"/>
        <v>0</v>
      </c>
      <c r="N249" s="12">
        <f t="shared" si="80"/>
        <v>4384.4399999999987</v>
      </c>
      <c r="O249" s="13">
        <v>0</v>
      </c>
      <c r="P249" s="12">
        <f t="shared" si="65"/>
        <v>25485.56</v>
      </c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</row>
    <row r="250" spans="1:30" s="17" customFormat="1" ht="15" customHeight="1" x14ac:dyDescent="0.2">
      <c r="A250" s="42" t="s">
        <v>230</v>
      </c>
      <c r="B250" s="43" t="s">
        <v>231</v>
      </c>
      <c r="C250" s="40">
        <f>SUM(C251:C253)</f>
        <v>400</v>
      </c>
      <c r="D250" s="40">
        <f t="shared" ref="D250:N250" si="90">SUM(D251:D253)</f>
        <v>0</v>
      </c>
      <c r="E250" s="40">
        <f t="shared" si="81"/>
        <v>3477</v>
      </c>
      <c r="F250" s="40">
        <f t="shared" ref="F250:G250" si="91">SUM(F251:F253)</f>
        <v>3877</v>
      </c>
      <c r="G250" s="40">
        <f t="shared" si="91"/>
        <v>3877</v>
      </c>
      <c r="H250" s="40">
        <f t="shared" si="90"/>
        <v>3777</v>
      </c>
      <c r="I250" s="40">
        <f t="shared" si="90"/>
        <v>0</v>
      </c>
      <c r="J250" s="40">
        <f>SUM(J251:J253)</f>
        <v>0</v>
      </c>
      <c r="K250" s="40">
        <f t="shared" si="90"/>
        <v>0</v>
      </c>
      <c r="L250" s="40">
        <f t="shared" si="90"/>
        <v>3777</v>
      </c>
      <c r="M250" s="40">
        <f t="shared" si="90"/>
        <v>100</v>
      </c>
      <c r="N250" s="40">
        <f t="shared" si="90"/>
        <v>3877</v>
      </c>
      <c r="O250" s="40">
        <f>SUM(O251:O253)</f>
        <v>0</v>
      </c>
      <c r="P250" s="40">
        <f>SUM(P251:P253)</f>
        <v>0</v>
      </c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</row>
    <row r="251" spans="1:30" s="10" customFormat="1" x14ac:dyDescent="0.2">
      <c r="A251" s="42" t="s">
        <v>357</v>
      </c>
      <c r="B251" s="43" t="s">
        <v>418</v>
      </c>
      <c r="C251" s="12">
        <v>100</v>
      </c>
      <c r="D251" s="12">
        <v>0</v>
      </c>
      <c r="E251" s="40">
        <f t="shared" si="81"/>
        <v>2664</v>
      </c>
      <c r="F251" s="13">
        <v>2764</v>
      </c>
      <c r="G251" s="12">
        <f t="shared" si="82"/>
        <v>2764</v>
      </c>
      <c r="H251" s="13">
        <v>2764</v>
      </c>
      <c r="I251" s="12">
        <v>0</v>
      </c>
      <c r="J251" s="13">
        <v>0</v>
      </c>
      <c r="K251" s="13">
        <v>0</v>
      </c>
      <c r="L251" s="12">
        <f>+H251-K251</f>
        <v>2764</v>
      </c>
      <c r="M251" s="12">
        <f t="shared" si="83"/>
        <v>0</v>
      </c>
      <c r="N251" s="12">
        <f>+G251-K251</f>
        <v>2764</v>
      </c>
      <c r="O251" s="13">
        <v>0</v>
      </c>
      <c r="P251" s="12">
        <f t="shared" si="65"/>
        <v>0</v>
      </c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</row>
    <row r="252" spans="1:30" s="41" customFormat="1" x14ac:dyDescent="0.2">
      <c r="A252" s="42" t="s">
        <v>358</v>
      </c>
      <c r="B252" s="43" t="s">
        <v>419</v>
      </c>
      <c r="C252" s="12">
        <v>200</v>
      </c>
      <c r="D252" s="12">
        <v>0</v>
      </c>
      <c r="E252" s="40">
        <f t="shared" si="81"/>
        <v>535</v>
      </c>
      <c r="F252" s="13">
        <v>735</v>
      </c>
      <c r="G252" s="12">
        <f t="shared" si="82"/>
        <v>735</v>
      </c>
      <c r="H252" s="13">
        <v>635</v>
      </c>
      <c r="I252" s="12">
        <v>0</v>
      </c>
      <c r="J252" s="13">
        <v>0</v>
      </c>
      <c r="K252" s="13">
        <v>0</v>
      </c>
      <c r="L252" s="12">
        <f>+H252-K252</f>
        <v>635</v>
      </c>
      <c r="M252" s="12">
        <f t="shared" si="83"/>
        <v>100</v>
      </c>
      <c r="N252" s="12">
        <f>+G252-K252</f>
        <v>735</v>
      </c>
      <c r="O252" s="13">
        <v>0</v>
      </c>
      <c r="P252" s="12">
        <f t="shared" si="65"/>
        <v>0</v>
      </c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</row>
    <row r="253" spans="1:30" s="25" customFormat="1" x14ac:dyDescent="0.2">
      <c r="A253" s="42" t="s">
        <v>359</v>
      </c>
      <c r="B253" s="43" t="s">
        <v>420</v>
      </c>
      <c r="C253" s="12">
        <v>100</v>
      </c>
      <c r="D253" s="12">
        <v>0</v>
      </c>
      <c r="E253" s="40">
        <f t="shared" si="81"/>
        <v>278</v>
      </c>
      <c r="F253" s="13">
        <v>378</v>
      </c>
      <c r="G253" s="12">
        <f t="shared" si="82"/>
        <v>378</v>
      </c>
      <c r="H253" s="13">
        <v>378</v>
      </c>
      <c r="I253" s="12">
        <v>0</v>
      </c>
      <c r="J253" s="13">
        <v>0</v>
      </c>
      <c r="K253" s="13">
        <v>0</v>
      </c>
      <c r="L253" s="12">
        <f>+H253-K253</f>
        <v>378</v>
      </c>
      <c r="M253" s="12">
        <f t="shared" si="83"/>
        <v>0</v>
      </c>
      <c r="N253" s="12">
        <f>+G253-K253</f>
        <v>378</v>
      </c>
      <c r="O253" s="13">
        <v>0</v>
      </c>
      <c r="P253" s="12">
        <f t="shared" si="65"/>
        <v>0</v>
      </c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</row>
    <row r="254" spans="1:30" s="32" customFormat="1" ht="30" x14ac:dyDescent="0.2">
      <c r="A254" s="64"/>
      <c r="B254" s="54" t="s">
        <v>360</v>
      </c>
      <c r="C254" s="55">
        <f>SUM(C255:C263)</f>
        <v>2460184</v>
      </c>
      <c r="D254" s="55">
        <f t="shared" ref="D254:P254" si="92">SUM(D255:D263)</f>
        <v>0</v>
      </c>
      <c r="E254" s="55">
        <f t="shared" si="92"/>
        <v>1851477</v>
      </c>
      <c r="F254" s="55">
        <f t="shared" si="92"/>
        <v>4311661</v>
      </c>
      <c r="G254" s="55">
        <f t="shared" si="92"/>
        <v>4311661</v>
      </c>
      <c r="H254" s="55">
        <f t="shared" si="92"/>
        <v>4311661</v>
      </c>
      <c r="I254" s="55">
        <f t="shared" si="92"/>
        <v>501384.36</v>
      </c>
      <c r="J254" s="55">
        <f>SUM(J255:J263)</f>
        <v>114662.36</v>
      </c>
      <c r="K254" s="55">
        <f t="shared" si="92"/>
        <v>2377625.25</v>
      </c>
      <c r="L254" s="55">
        <f t="shared" si="92"/>
        <v>1934035.7500000005</v>
      </c>
      <c r="M254" s="55">
        <f t="shared" si="92"/>
        <v>0</v>
      </c>
      <c r="N254" s="55">
        <f t="shared" si="92"/>
        <v>1934035.7500000005</v>
      </c>
      <c r="O254" s="55">
        <f t="shared" si="92"/>
        <v>1182268.5</v>
      </c>
      <c r="P254" s="55">
        <f t="shared" si="92"/>
        <v>1195356.75</v>
      </c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</row>
    <row r="255" spans="1:30" s="32" customFormat="1" ht="14.25" x14ac:dyDescent="0.2">
      <c r="A255" s="66" t="s">
        <v>242</v>
      </c>
      <c r="B255" s="31" t="s">
        <v>243</v>
      </c>
      <c r="C255" s="28">
        <v>0</v>
      </c>
      <c r="D255" s="28">
        <v>0</v>
      </c>
      <c r="E255" s="12">
        <f>+F255-C255</f>
        <v>23204</v>
      </c>
      <c r="F255" s="13">
        <v>23204</v>
      </c>
      <c r="G255" s="12">
        <f>+C255+E255</f>
        <v>23204</v>
      </c>
      <c r="H255" s="13">
        <v>23204</v>
      </c>
      <c r="I255" s="28">
        <v>0</v>
      </c>
      <c r="J255" s="13">
        <v>0</v>
      </c>
      <c r="K255" s="13">
        <v>11034.02</v>
      </c>
      <c r="L255" s="12">
        <f t="shared" ref="L255:L262" si="93">+H255-K255</f>
        <v>12169.98</v>
      </c>
      <c r="M255" s="12">
        <f t="shared" ref="M255:M267" si="94">+G255-H255</f>
        <v>0</v>
      </c>
      <c r="N255" s="12">
        <f t="shared" ref="N255:N262" si="95">+G255-K255</f>
        <v>12169.98</v>
      </c>
      <c r="O255" s="13">
        <v>0</v>
      </c>
      <c r="P255" s="12">
        <f t="shared" ref="P255:P298" si="96">+K255-O255</f>
        <v>11034.02</v>
      </c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</row>
    <row r="256" spans="1:30" s="32" customFormat="1" ht="14.25" x14ac:dyDescent="0.2">
      <c r="A256" s="66" t="s">
        <v>248</v>
      </c>
      <c r="B256" s="11" t="s">
        <v>249</v>
      </c>
      <c r="C256" s="28">
        <v>0</v>
      </c>
      <c r="D256" s="28">
        <v>0</v>
      </c>
      <c r="E256" s="12">
        <f t="shared" ref="E256:E267" si="97">+F256-C256</f>
        <v>52000</v>
      </c>
      <c r="F256" s="13">
        <v>52000</v>
      </c>
      <c r="G256" s="12">
        <f t="shared" ref="G256:G267" si="98">+C256+E256</f>
        <v>52000</v>
      </c>
      <c r="H256" s="13">
        <v>52000</v>
      </c>
      <c r="I256" s="28">
        <v>0</v>
      </c>
      <c r="J256" s="13">
        <v>0</v>
      </c>
      <c r="K256" s="13">
        <v>0</v>
      </c>
      <c r="L256" s="12">
        <f t="shared" si="93"/>
        <v>52000</v>
      </c>
      <c r="M256" s="12">
        <f t="shared" ref="M256:M261" si="99">+G256-H256</f>
        <v>0</v>
      </c>
      <c r="N256" s="12">
        <f t="shared" si="95"/>
        <v>52000</v>
      </c>
      <c r="O256" s="13">
        <v>0</v>
      </c>
      <c r="P256" s="12">
        <f t="shared" si="96"/>
        <v>0</v>
      </c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</row>
    <row r="257" spans="1:30" s="32" customFormat="1" ht="14.25" x14ac:dyDescent="0.2">
      <c r="A257" s="66" t="s">
        <v>256</v>
      </c>
      <c r="B257" s="11" t="s">
        <v>257</v>
      </c>
      <c r="C257" s="28">
        <v>0</v>
      </c>
      <c r="D257" s="28">
        <v>0</v>
      </c>
      <c r="E257" s="12">
        <f t="shared" si="97"/>
        <v>650</v>
      </c>
      <c r="F257" s="13">
        <v>650</v>
      </c>
      <c r="G257" s="12">
        <f t="shared" si="98"/>
        <v>650</v>
      </c>
      <c r="H257" s="13">
        <v>650</v>
      </c>
      <c r="I257" s="28">
        <v>0</v>
      </c>
      <c r="J257" s="13">
        <v>0</v>
      </c>
      <c r="K257" s="13">
        <v>639.86</v>
      </c>
      <c r="L257" s="12">
        <f t="shared" si="93"/>
        <v>10.139999999999986</v>
      </c>
      <c r="M257" s="12">
        <f t="shared" si="99"/>
        <v>0</v>
      </c>
      <c r="N257" s="12">
        <f t="shared" si="95"/>
        <v>10.139999999999986</v>
      </c>
      <c r="O257" s="13">
        <v>0</v>
      </c>
      <c r="P257" s="12">
        <f t="shared" si="96"/>
        <v>639.86</v>
      </c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</row>
    <row r="258" spans="1:30" s="16" customFormat="1" ht="14.25" x14ac:dyDescent="0.2">
      <c r="A258" s="42" t="s">
        <v>258</v>
      </c>
      <c r="B258" s="11" t="s">
        <v>259</v>
      </c>
      <c r="C258" s="12">
        <v>1343972</v>
      </c>
      <c r="D258" s="12">
        <v>0</v>
      </c>
      <c r="E258" s="12">
        <f t="shared" si="97"/>
        <v>640784</v>
      </c>
      <c r="F258" s="13">
        <v>1984756</v>
      </c>
      <c r="G258" s="12">
        <f t="shared" si="98"/>
        <v>1984756</v>
      </c>
      <c r="H258" s="13">
        <v>1984756</v>
      </c>
      <c r="I258" s="28">
        <v>0</v>
      </c>
      <c r="J258" s="13">
        <v>92379.91</v>
      </c>
      <c r="K258" s="13">
        <v>695198.65</v>
      </c>
      <c r="L258" s="12">
        <f t="shared" si="93"/>
        <v>1289557.3500000001</v>
      </c>
      <c r="M258" s="12">
        <f t="shared" si="99"/>
        <v>0</v>
      </c>
      <c r="N258" s="12">
        <f t="shared" si="95"/>
        <v>1289557.3500000001</v>
      </c>
      <c r="O258" s="13">
        <v>84053.78</v>
      </c>
      <c r="P258" s="12">
        <f t="shared" si="96"/>
        <v>611144.87</v>
      </c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</row>
    <row r="259" spans="1:30" s="41" customFormat="1" ht="14.25" x14ac:dyDescent="0.2">
      <c r="A259" s="42" t="s">
        <v>260</v>
      </c>
      <c r="B259" s="11" t="s">
        <v>261</v>
      </c>
      <c r="C259" s="12">
        <v>100</v>
      </c>
      <c r="D259" s="12">
        <v>0</v>
      </c>
      <c r="E259" s="12">
        <f t="shared" si="97"/>
        <v>17235</v>
      </c>
      <c r="F259" s="13">
        <v>17335</v>
      </c>
      <c r="G259" s="12">
        <f t="shared" si="98"/>
        <v>17335</v>
      </c>
      <c r="H259" s="13">
        <v>17335</v>
      </c>
      <c r="I259" s="28">
        <v>0</v>
      </c>
      <c r="J259" s="13">
        <v>398</v>
      </c>
      <c r="K259" s="13">
        <v>6122.38</v>
      </c>
      <c r="L259" s="12">
        <f t="shared" si="93"/>
        <v>11212.619999999999</v>
      </c>
      <c r="M259" s="12">
        <f t="shared" si="99"/>
        <v>0</v>
      </c>
      <c r="N259" s="12">
        <f t="shared" si="95"/>
        <v>11212.619999999999</v>
      </c>
      <c r="O259" s="13">
        <v>0</v>
      </c>
      <c r="P259" s="12">
        <f t="shared" si="96"/>
        <v>6122.38</v>
      </c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</row>
    <row r="260" spans="1:30" s="41" customFormat="1" ht="14.25" x14ac:dyDescent="0.2">
      <c r="A260" s="42" t="s">
        <v>266</v>
      </c>
      <c r="B260" s="11" t="s">
        <v>267</v>
      </c>
      <c r="C260" s="12">
        <v>0</v>
      </c>
      <c r="D260" s="12">
        <v>0</v>
      </c>
      <c r="E260" s="12">
        <f t="shared" si="97"/>
        <v>1753</v>
      </c>
      <c r="F260" s="13">
        <v>1753</v>
      </c>
      <c r="G260" s="12">
        <f t="shared" si="98"/>
        <v>1753</v>
      </c>
      <c r="H260" s="13">
        <v>1753</v>
      </c>
      <c r="I260" s="28">
        <v>0</v>
      </c>
      <c r="J260" s="13">
        <v>591.26</v>
      </c>
      <c r="K260" s="13">
        <v>1743.33</v>
      </c>
      <c r="L260" s="12">
        <f t="shared" si="93"/>
        <v>9.6700000000000728</v>
      </c>
      <c r="M260" s="12">
        <f t="shared" si="99"/>
        <v>0</v>
      </c>
      <c r="N260" s="12">
        <f t="shared" si="95"/>
        <v>9.6700000000000728</v>
      </c>
      <c r="O260" s="13">
        <v>0</v>
      </c>
      <c r="P260" s="12">
        <f t="shared" si="96"/>
        <v>1743.33</v>
      </c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</row>
    <row r="261" spans="1:30" s="32" customFormat="1" x14ac:dyDescent="0.2">
      <c r="A261" s="42" t="s">
        <v>268</v>
      </c>
      <c r="B261" s="11" t="s">
        <v>269</v>
      </c>
      <c r="C261" s="12">
        <v>425622</v>
      </c>
      <c r="D261" s="12">
        <v>0</v>
      </c>
      <c r="E261" s="12">
        <f t="shared" si="97"/>
        <v>686967</v>
      </c>
      <c r="F261" s="13">
        <v>1112589</v>
      </c>
      <c r="G261" s="12">
        <f t="shared" si="98"/>
        <v>1112589</v>
      </c>
      <c r="H261" s="13">
        <v>1112589</v>
      </c>
      <c r="I261" s="12">
        <v>501384.36</v>
      </c>
      <c r="J261" s="13">
        <v>17032.45</v>
      </c>
      <c r="K261" s="13">
        <v>579523.94999999995</v>
      </c>
      <c r="L261" s="12">
        <f t="shared" si="93"/>
        <v>533065.05000000005</v>
      </c>
      <c r="M261" s="12">
        <f t="shared" si="99"/>
        <v>0</v>
      </c>
      <c r="N261" s="12">
        <f t="shared" si="95"/>
        <v>533065.05000000005</v>
      </c>
      <c r="O261" s="13">
        <v>123811.64</v>
      </c>
      <c r="P261" s="12">
        <f t="shared" si="96"/>
        <v>455712.30999999994</v>
      </c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</row>
    <row r="262" spans="1:30" s="32" customFormat="1" x14ac:dyDescent="0.2">
      <c r="A262" s="42" t="s">
        <v>270</v>
      </c>
      <c r="B262" s="11" t="s">
        <v>361</v>
      </c>
      <c r="C262" s="12">
        <v>0</v>
      </c>
      <c r="D262" s="12">
        <v>0</v>
      </c>
      <c r="E262" s="12">
        <f t="shared" si="97"/>
        <v>44875</v>
      </c>
      <c r="F262" s="13">
        <v>44875</v>
      </c>
      <c r="G262" s="12">
        <f t="shared" si="98"/>
        <v>44875</v>
      </c>
      <c r="H262" s="13">
        <v>44875</v>
      </c>
      <c r="I262" s="12">
        <v>0</v>
      </c>
      <c r="J262" s="13">
        <v>4260.74</v>
      </c>
      <c r="K262" s="13">
        <v>9281.18</v>
      </c>
      <c r="L262" s="12">
        <f t="shared" si="93"/>
        <v>35593.82</v>
      </c>
      <c r="M262" s="12">
        <f t="shared" si="94"/>
        <v>0</v>
      </c>
      <c r="N262" s="12">
        <f t="shared" si="95"/>
        <v>35593.82</v>
      </c>
      <c r="O262" s="13">
        <v>0</v>
      </c>
      <c r="P262" s="12">
        <f t="shared" si="96"/>
        <v>9281.18</v>
      </c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</row>
    <row r="263" spans="1:30" s="32" customFormat="1" x14ac:dyDescent="0.2">
      <c r="A263" s="42" t="s">
        <v>272</v>
      </c>
      <c r="B263" s="43" t="s">
        <v>273</v>
      </c>
      <c r="C263" s="40">
        <f>SUM(C264:C267)</f>
        <v>690490</v>
      </c>
      <c r="D263" s="40">
        <f t="shared" ref="D263:N263" si="100">SUM(D264:D267)</f>
        <v>0</v>
      </c>
      <c r="E263" s="40">
        <f t="shared" si="100"/>
        <v>384009</v>
      </c>
      <c r="F263" s="40">
        <f t="shared" si="100"/>
        <v>1074499</v>
      </c>
      <c r="G263" s="40">
        <f t="shared" si="100"/>
        <v>1074499</v>
      </c>
      <c r="H263" s="40">
        <f t="shared" si="100"/>
        <v>1074499</v>
      </c>
      <c r="I263" s="40">
        <f t="shared" si="100"/>
        <v>0</v>
      </c>
      <c r="J263" s="40">
        <f>SUM(J264:J267)</f>
        <v>0</v>
      </c>
      <c r="K263" s="40">
        <f t="shared" si="100"/>
        <v>1074081.8799999999</v>
      </c>
      <c r="L263" s="40">
        <f t="shared" si="100"/>
        <v>417.120000000039</v>
      </c>
      <c r="M263" s="40">
        <f t="shared" si="100"/>
        <v>0</v>
      </c>
      <c r="N263" s="40">
        <f t="shared" si="100"/>
        <v>417.120000000039</v>
      </c>
      <c r="O263" s="40">
        <f>SUM(O264:O267)</f>
        <v>974403.08000000007</v>
      </c>
      <c r="P263" s="40">
        <f>SUM(P264:P267)</f>
        <v>99678.79999999993</v>
      </c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</row>
    <row r="264" spans="1:30" s="32" customFormat="1" x14ac:dyDescent="0.2">
      <c r="A264" s="42" t="s">
        <v>276</v>
      </c>
      <c r="B264" s="43" t="s">
        <v>425</v>
      </c>
      <c r="C264" s="12">
        <v>100</v>
      </c>
      <c r="D264" s="12">
        <v>0</v>
      </c>
      <c r="E264" s="12">
        <f t="shared" si="97"/>
        <v>0</v>
      </c>
      <c r="F264" s="13">
        <v>100</v>
      </c>
      <c r="G264" s="12">
        <f t="shared" si="98"/>
        <v>100</v>
      </c>
      <c r="H264" s="13">
        <v>100</v>
      </c>
      <c r="I264" s="12">
        <v>0</v>
      </c>
      <c r="J264" s="13">
        <v>0</v>
      </c>
      <c r="K264" s="13">
        <v>0</v>
      </c>
      <c r="L264" s="12">
        <f>+H264-K264</f>
        <v>100</v>
      </c>
      <c r="M264" s="12">
        <f t="shared" si="94"/>
        <v>0</v>
      </c>
      <c r="N264" s="12">
        <f>+G264-K264</f>
        <v>100</v>
      </c>
      <c r="O264" s="13">
        <v>0</v>
      </c>
      <c r="P264" s="12">
        <f t="shared" si="96"/>
        <v>0</v>
      </c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</row>
    <row r="265" spans="1:30" s="32" customFormat="1" x14ac:dyDescent="0.2">
      <c r="A265" s="42" t="s">
        <v>278</v>
      </c>
      <c r="B265" s="43" t="s">
        <v>261</v>
      </c>
      <c r="C265" s="12">
        <v>18595</v>
      </c>
      <c r="D265" s="12">
        <v>0</v>
      </c>
      <c r="E265" s="12">
        <f t="shared" si="97"/>
        <v>0</v>
      </c>
      <c r="F265" s="13">
        <v>18595</v>
      </c>
      <c r="G265" s="12">
        <f t="shared" si="98"/>
        <v>18595</v>
      </c>
      <c r="H265" s="13">
        <v>18595</v>
      </c>
      <c r="I265" s="12">
        <v>0</v>
      </c>
      <c r="J265" s="13">
        <v>0</v>
      </c>
      <c r="K265" s="13">
        <v>18494.919999999998</v>
      </c>
      <c r="L265" s="12">
        <f>+H265-K265</f>
        <v>100.08000000000175</v>
      </c>
      <c r="M265" s="12">
        <f t="shared" si="94"/>
        <v>0</v>
      </c>
      <c r="N265" s="12">
        <f>+G265-K265</f>
        <v>100.08000000000175</v>
      </c>
      <c r="O265" s="13">
        <v>18494.919999999998</v>
      </c>
      <c r="P265" s="12">
        <f t="shared" si="96"/>
        <v>0</v>
      </c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</row>
    <row r="266" spans="1:30" s="10" customFormat="1" x14ac:dyDescent="0.2">
      <c r="A266" s="42" t="s">
        <v>281</v>
      </c>
      <c r="B266" s="43" t="s">
        <v>265</v>
      </c>
      <c r="C266" s="12">
        <v>100</v>
      </c>
      <c r="D266" s="12">
        <v>0</v>
      </c>
      <c r="E266" s="12">
        <f t="shared" si="97"/>
        <v>0</v>
      </c>
      <c r="F266" s="13">
        <v>100</v>
      </c>
      <c r="G266" s="12">
        <f t="shared" si="98"/>
        <v>100</v>
      </c>
      <c r="H266" s="13">
        <v>100</v>
      </c>
      <c r="I266" s="12">
        <v>0</v>
      </c>
      <c r="J266" s="13">
        <v>0</v>
      </c>
      <c r="K266" s="13">
        <v>0</v>
      </c>
      <c r="L266" s="12">
        <f>+H266-K266</f>
        <v>100</v>
      </c>
      <c r="M266" s="12">
        <f t="shared" si="94"/>
        <v>0</v>
      </c>
      <c r="N266" s="12">
        <f>+G266-K266</f>
        <v>100</v>
      </c>
      <c r="O266" s="13">
        <v>0</v>
      </c>
      <c r="P266" s="12">
        <f t="shared" si="96"/>
        <v>0</v>
      </c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</row>
    <row r="267" spans="1:30" s="30" customFormat="1" x14ac:dyDescent="0.2">
      <c r="A267" s="42" t="s">
        <v>285</v>
      </c>
      <c r="B267" s="43" t="s">
        <v>426</v>
      </c>
      <c r="C267" s="12">
        <v>671695</v>
      </c>
      <c r="D267" s="12">
        <v>0</v>
      </c>
      <c r="E267" s="12">
        <f t="shared" si="97"/>
        <v>384009</v>
      </c>
      <c r="F267" s="13">
        <v>1055704</v>
      </c>
      <c r="G267" s="12">
        <f t="shared" si="98"/>
        <v>1055704</v>
      </c>
      <c r="H267" s="13">
        <v>1055704</v>
      </c>
      <c r="I267" s="12">
        <v>0</v>
      </c>
      <c r="J267" s="13">
        <v>0</v>
      </c>
      <c r="K267" s="13">
        <v>1055586.96</v>
      </c>
      <c r="L267" s="12">
        <f>+H267-K267</f>
        <v>117.04000000003725</v>
      </c>
      <c r="M267" s="12">
        <f t="shared" si="94"/>
        <v>0</v>
      </c>
      <c r="N267" s="12">
        <f>+G267-K267</f>
        <v>117.04000000003725</v>
      </c>
      <c r="O267" s="13">
        <v>955908.16</v>
      </c>
      <c r="P267" s="12">
        <f t="shared" si="96"/>
        <v>99678.79999999993</v>
      </c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</row>
    <row r="268" spans="1:30" s="32" customFormat="1" ht="15" x14ac:dyDescent="0.2">
      <c r="A268" s="64"/>
      <c r="B268" s="54" t="s">
        <v>362</v>
      </c>
      <c r="C268" s="55">
        <f>SUM(C269:C271)</f>
        <v>3900000</v>
      </c>
      <c r="D268" s="55">
        <f t="shared" ref="D268:P268" si="101">SUM(D269:D271)</f>
        <v>0</v>
      </c>
      <c r="E268" s="55">
        <f>SUM(E269:E271)</f>
        <v>4422965</v>
      </c>
      <c r="F268" s="55">
        <f t="shared" si="101"/>
        <v>8322965</v>
      </c>
      <c r="G268" s="55">
        <f t="shared" si="101"/>
        <v>8322965</v>
      </c>
      <c r="H268" s="55">
        <f t="shared" ref="H268" si="102">SUM(H269:H271)</f>
        <v>7682965</v>
      </c>
      <c r="I268" s="55">
        <f>SUM(I269:I271)</f>
        <v>3645998</v>
      </c>
      <c r="J268" s="55">
        <f>SUM(J269:J271)</f>
        <v>0</v>
      </c>
      <c r="K268" s="55">
        <f>SUM(K269:K271)</f>
        <v>287425.91999999998</v>
      </c>
      <c r="L268" s="55">
        <f t="shared" si="101"/>
        <v>7395539.0800000001</v>
      </c>
      <c r="M268" s="55">
        <f t="shared" si="101"/>
        <v>640000</v>
      </c>
      <c r="N268" s="55">
        <f t="shared" si="101"/>
        <v>8035539.0800000001</v>
      </c>
      <c r="O268" s="55">
        <f t="shared" si="101"/>
        <v>287425.91999999998</v>
      </c>
      <c r="P268" s="55">
        <f t="shared" si="101"/>
        <v>0</v>
      </c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</row>
    <row r="269" spans="1:30" s="32" customFormat="1" ht="14.25" customHeight="1" x14ac:dyDescent="0.2">
      <c r="A269" s="42" t="s">
        <v>363</v>
      </c>
      <c r="B269" s="11" t="s">
        <v>364</v>
      </c>
      <c r="C269" s="12">
        <v>100000</v>
      </c>
      <c r="D269" s="12">
        <v>0</v>
      </c>
      <c r="E269" s="12">
        <f>+F269-C269</f>
        <v>4289539</v>
      </c>
      <c r="F269" s="13">
        <v>4389539</v>
      </c>
      <c r="G269" s="12">
        <f>+C269+E269</f>
        <v>4389539</v>
      </c>
      <c r="H269" s="13">
        <v>4389539</v>
      </c>
      <c r="I269" s="12">
        <v>0</v>
      </c>
      <c r="J269" s="13">
        <v>0</v>
      </c>
      <c r="K269" s="13">
        <v>0</v>
      </c>
      <c r="L269" s="12">
        <f>+H269-K269</f>
        <v>4389539</v>
      </c>
      <c r="M269" s="12">
        <f>+G269-H269</f>
        <v>0</v>
      </c>
      <c r="N269" s="12">
        <f>+G269-K269</f>
        <v>4389539</v>
      </c>
      <c r="O269" s="13">
        <v>0</v>
      </c>
      <c r="P269" s="12">
        <f t="shared" si="96"/>
        <v>0</v>
      </c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</row>
    <row r="270" spans="1:30" s="32" customFormat="1" x14ac:dyDescent="0.2">
      <c r="A270" s="42" t="s">
        <v>365</v>
      </c>
      <c r="B270" s="11" t="s">
        <v>366</v>
      </c>
      <c r="C270" s="12">
        <v>3800000</v>
      </c>
      <c r="D270" s="12">
        <v>0</v>
      </c>
      <c r="E270" s="12">
        <f t="shared" ref="E270:E272" si="103">+F270-C270</f>
        <v>-154000</v>
      </c>
      <c r="F270" s="13">
        <v>3646000</v>
      </c>
      <c r="G270" s="12">
        <f t="shared" ref="G270:G272" si="104">+C270+E270</f>
        <v>3646000</v>
      </c>
      <c r="H270" s="13">
        <v>3006000</v>
      </c>
      <c r="I270" s="12">
        <v>3645998</v>
      </c>
      <c r="J270" s="13">
        <v>0</v>
      </c>
      <c r="K270" s="13">
        <v>0</v>
      </c>
      <c r="L270" s="12">
        <f>+H270-K270</f>
        <v>3006000</v>
      </c>
      <c r="M270" s="12">
        <f>+G270-H270</f>
        <v>640000</v>
      </c>
      <c r="N270" s="12">
        <f>+G270-K270</f>
        <v>3646000</v>
      </c>
      <c r="O270" s="13">
        <v>0</v>
      </c>
      <c r="P270" s="12">
        <f t="shared" si="96"/>
        <v>0</v>
      </c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</row>
    <row r="271" spans="1:30" s="32" customFormat="1" x14ac:dyDescent="0.2">
      <c r="A271" s="42" t="s">
        <v>367</v>
      </c>
      <c r="B271" s="43" t="s">
        <v>322</v>
      </c>
      <c r="C271" s="40">
        <f t="shared" ref="C271:P271" si="105">+C272+C273</f>
        <v>0</v>
      </c>
      <c r="D271" s="40">
        <f t="shared" si="105"/>
        <v>0</v>
      </c>
      <c r="E271" s="40">
        <f t="shared" si="105"/>
        <v>287426</v>
      </c>
      <c r="F271" s="40">
        <f t="shared" si="105"/>
        <v>287426</v>
      </c>
      <c r="G271" s="40">
        <f t="shared" si="105"/>
        <v>287426</v>
      </c>
      <c r="H271" s="40">
        <f t="shared" si="105"/>
        <v>287426</v>
      </c>
      <c r="I271" s="40">
        <f t="shared" si="105"/>
        <v>0</v>
      </c>
      <c r="J271" s="40">
        <f t="shared" si="105"/>
        <v>0</v>
      </c>
      <c r="K271" s="40">
        <f t="shared" si="105"/>
        <v>287425.91999999998</v>
      </c>
      <c r="L271" s="40">
        <f t="shared" si="105"/>
        <v>8.0000000016298145E-2</v>
      </c>
      <c r="M271" s="40">
        <f t="shared" si="105"/>
        <v>0</v>
      </c>
      <c r="N271" s="40">
        <f t="shared" si="105"/>
        <v>8.0000000016298145E-2</v>
      </c>
      <c r="O271" s="40">
        <f t="shared" si="105"/>
        <v>287425.91999999998</v>
      </c>
      <c r="P271" s="40">
        <f t="shared" si="105"/>
        <v>0</v>
      </c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</row>
    <row r="272" spans="1:30" s="32" customFormat="1" hidden="1" x14ac:dyDescent="0.2">
      <c r="A272" s="42"/>
      <c r="B272" s="11"/>
      <c r="C272" s="12">
        <f>+C273</f>
        <v>0</v>
      </c>
      <c r="D272" s="12">
        <f>+D273</f>
        <v>0</v>
      </c>
      <c r="E272" s="12">
        <f t="shared" si="103"/>
        <v>287426</v>
      </c>
      <c r="F272" s="13">
        <v>287426</v>
      </c>
      <c r="G272" s="12">
        <f t="shared" si="104"/>
        <v>287426</v>
      </c>
      <c r="H272" s="13">
        <v>287426</v>
      </c>
      <c r="I272" s="12"/>
      <c r="J272" s="13"/>
      <c r="K272" s="13">
        <v>287425.91999999998</v>
      </c>
      <c r="L272" s="12">
        <f>+H272-K272</f>
        <v>8.0000000016298145E-2</v>
      </c>
      <c r="M272" s="12">
        <f>+G272-H272</f>
        <v>0</v>
      </c>
      <c r="N272" s="12">
        <f>+G272-K272</f>
        <v>8.0000000016298145E-2</v>
      </c>
      <c r="O272" s="13">
        <v>287425.91999999998</v>
      </c>
      <c r="P272" s="12">
        <f t="shared" si="96"/>
        <v>0</v>
      </c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</row>
    <row r="273" spans="1:30" s="16" customFormat="1" hidden="1" x14ac:dyDescent="0.2">
      <c r="A273" s="33"/>
      <c r="B273" s="34"/>
      <c r="C273" s="18"/>
      <c r="D273" s="18"/>
      <c r="E273" s="12"/>
      <c r="F273" s="13"/>
      <c r="G273" s="12"/>
      <c r="H273" s="13"/>
      <c r="I273" s="18"/>
      <c r="J273" s="15"/>
      <c r="K273" s="15"/>
      <c r="L273" s="12"/>
      <c r="M273" s="12"/>
      <c r="N273" s="12"/>
      <c r="O273" s="15"/>
      <c r="P273" s="12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</row>
    <row r="274" spans="1:30" s="25" customFormat="1" ht="15" x14ac:dyDescent="0.2">
      <c r="A274" s="64"/>
      <c r="B274" s="54" t="s">
        <v>368</v>
      </c>
      <c r="C274" s="55">
        <f t="shared" ref="C274:P274" si="106">SUM(C275:C288)</f>
        <v>132471169</v>
      </c>
      <c r="D274" s="55">
        <f t="shared" si="106"/>
        <v>0</v>
      </c>
      <c r="E274" s="55">
        <f t="shared" si="106"/>
        <v>-1563086</v>
      </c>
      <c r="F274" s="55">
        <f t="shared" si="106"/>
        <v>130908083</v>
      </c>
      <c r="G274" s="55">
        <f>SUM(G275:G288)</f>
        <v>130908083</v>
      </c>
      <c r="H274" s="55">
        <f>SUM(H275:H288)</f>
        <v>118536185</v>
      </c>
      <c r="I274" s="55">
        <f>SUM(I275:I288)</f>
        <v>41388542.689999998</v>
      </c>
      <c r="J274" s="55">
        <f>SUM(J275:J288)</f>
        <v>3112399.42</v>
      </c>
      <c r="K274" s="55">
        <f t="shared" si="106"/>
        <v>12237783.49</v>
      </c>
      <c r="L274" s="55">
        <f t="shared" si="106"/>
        <v>106298401.51000001</v>
      </c>
      <c r="M274" s="55">
        <f t="shared" si="106"/>
        <v>12371898</v>
      </c>
      <c r="N274" s="55">
        <f t="shared" si="106"/>
        <v>118670299.50999999</v>
      </c>
      <c r="O274" s="55">
        <f t="shared" si="106"/>
        <v>8509443.5700000003</v>
      </c>
      <c r="P274" s="55">
        <f t="shared" si="106"/>
        <v>3728339.92</v>
      </c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</row>
    <row r="275" spans="1:30" s="32" customFormat="1" x14ac:dyDescent="0.2">
      <c r="A275" s="42" t="s">
        <v>369</v>
      </c>
      <c r="B275" s="11" t="s">
        <v>370</v>
      </c>
      <c r="C275" s="12">
        <v>5846490</v>
      </c>
      <c r="D275" s="12">
        <v>0</v>
      </c>
      <c r="E275" s="12">
        <f>+F275-C275</f>
        <v>811605</v>
      </c>
      <c r="F275" s="13">
        <v>6658095</v>
      </c>
      <c r="G275" s="12">
        <f>+C275+E275</f>
        <v>6658095</v>
      </c>
      <c r="H275" s="13">
        <v>6206062</v>
      </c>
      <c r="I275" s="12">
        <v>2599629.25</v>
      </c>
      <c r="J275" s="13">
        <v>0</v>
      </c>
      <c r="K275" s="13">
        <v>0</v>
      </c>
      <c r="L275" s="12">
        <f t="shared" ref="L275:L287" si="107">+H275-K275</f>
        <v>6206062</v>
      </c>
      <c r="M275" s="12">
        <f t="shared" ref="M275" si="108">+G275-H275</f>
        <v>452033</v>
      </c>
      <c r="N275" s="12">
        <f t="shared" ref="N275:N287" si="109">+G275-K275</f>
        <v>6658095</v>
      </c>
      <c r="O275" s="13">
        <v>0</v>
      </c>
      <c r="P275" s="12">
        <f t="shared" si="96"/>
        <v>0</v>
      </c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</row>
    <row r="276" spans="1:30" s="32" customFormat="1" x14ac:dyDescent="0.2">
      <c r="A276" s="42" t="s">
        <v>371</v>
      </c>
      <c r="B276" s="11" t="s">
        <v>372</v>
      </c>
      <c r="C276" s="12">
        <v>42310</v>
      </c>
      <c r="D276" s="12">
        <v>0</v>
      </c>
      <c r="E276" s="12">
        <f t="shared" ref="E276:E292" si="110">+F276-C276</f>
        <v>0</v>
      </c>
      <c r="F276" s="13">
        <v>42310</v>
      </c>
      <c r="G276" s="12">
        <f t="shared" ref="G276:G292" si="111">+C276+E276</f>
        <v>42310</v>
      </c>
      <c r="H276" s="13">
        <v>25000</v>
      </c>
      <c r="I276" s="12">
        <v>0</v>
      </c>
      <c r="J276" s="13">
        <v>0</v>
      </c>
      <c r="K276" s="13">
        <v>0</v>
      </c>
      <c r="L276" s="12">
        <f t="shared" si="107"/>
        <v>25000</v>
      </c>
      <c r="M276" s="12">
        <f t="shared" ref="M276:M292" si="112">+G276-H276</f>
        <v>17310</v>
      </c>
      <c r="N276" s="12">
        <f t="shared" si="109"/>
        <v>42310</v>
      </c>
      <c r="O276" s="13">
        <v>0</v>
      </c>
      <c r="P276" s="12">
        <f t="shared" si="96"/>
        <v>0</v>
      </c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</row>
    <row r="277" spans="1:30" s="41" customFormat="1" x14ac:dyDescent="0.2">
      <c r="A277" s="42" t="s">
        <v>373</v>
      </c>
      <c r="B277" s="11" t="s">
        <v>374</v>
      </c>
      <c r="C277" s="12">
        <v>25000</v>
      </c>
      <c r="D277" s="12">
        <v>0</v>
      </c>
      <c r="E277" s="12">
        <f t="shared" si="110"/>
        <v>311161</v>
      </c>
      <c r="F277" s="13">
        <v>336161</v>
      </c>
      <c r="G277" s="12">
        <f t="shared" si="111"/>
        <v>336161</v>
      </c>
      <c r="H277" s="13">
        <v>336161</v>
      </c>
      <c r="I277" s="12">
        <v>75334.789999999994</v>
      </c>
      <c r="J277" s="13">
        <v>239092.25</v>
      </c>
      <c r="K277" s="13">
        <v>239092.25</v>
      </c>
      <c r="L277" s="12">
        <f t="shared" si="107"/>
        <v>97068.75</v>
      </c>
      <c r="M277" s="12">
        <f t="shared" si="112"/>
        <v>0</v>
      </c>
      <c r="N277" s="12">
        <f t="shared" si="109"/>
        <v>97068.75</v>
      </c>
      <c r="O277" s="13">
        <v>0</v>
      </c>
      <c r="P277" s="12">
        <f t="shared" si="96"/>
        <v>239092.25</v>
      </c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</row>
    <row r="278" spans="1:30" s="32" customFormat="1" x14ac:dyDescent="0.2">
      <c r="A278" s="42" t="s">
        <v>375</v>
      </c>
      <c r="B278" s="11" t="s">
        <v>376</v>
      </c>
      <c r="C278" s="12">
        <v>1201262</v>
      </c>
      <c r="D278" s="12">
        <v>0</v>
      </c>
      <c r="E278" s="12">
        <f t="shared" si="110"/>
        <v>-921975</v>
      </c>
      <c r="F278" s="13">
        <v>279287</v>
      </c>
      <c r="G278" s="12">
        <f t="shared" si="111"/>
        <v>279287</v>
      </c>
      <c r="H278" s="13">
        <v>279287</v>
      </c>
      <c r="I278" s="12">
        <v>0</v>
      </c>
      <c r="J278" s="13">
        <v>0</v>
      </c>
      <c r="K278" s="13">
        <v>0</v>
      </c>
      <c r="L278" s="12">
        <f t="shared" si="107"/>
        <v>279287</v>
      </c>
      <c r="M278" s="12">
        <f t="shared" si="112"/>
        <v>0</v>
      </c>
      <c r="N278" s="12">
        <f t="shared" si="109"/>
        <v>279287</v>
      </c>
      <c r="O278" s="13">
        <v>0</v>
      </c>
      <c r="P278" s="12">
        <f t="shared" si="96"/>
        <v>0</v>
      </c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</row>
    <row r="279" spans="1:30" s="32" customFormat="1" x14ac:dyDescent="0.2">
      <c r="A279" s="42" t="s">
        <v>377</v>
      </c>
      <c r="B279" s="11" t="s">
        <v>378</v>
      </c>
      <c r="C279" s="12">
        <v>459399</v>
      </c>
      <c r="D279" s="12">
        <v>0</v>
      </c>
      <c r="E279" s="12">
        <f t="shared" si="110"/>
        <v>384289</v>
      </c>
      <c r="F279" s="13">
        <v>843688</v>
      </c>
      <c r="G279" s="12">
        <f t="shared" si="111"/>
        <v>843688</v>
      </c>
      <c r="H279" s="13">
        <v>843688</v>
      </c>
      <c r="I279" s="12">
        <v>843687.41</v>
      </c>
      <c r="J279" s="13">
        <v>0</v>
      </c>
      <c r="K279" s="13">
        <v>0</v>
      </c>
      <c r="L279" s="12">
        <f t="shared" si="107"/>
        <v>843688</v>
      </c>
      <c r="M279" s="12">
        <f t="shared" si="112"/>
        <v>0</v>
      </c>
      <c r="N279" s="12">
        <f t="shared" si="109"/>
        <v>843688</v>
      </c>
      <c r="O279" s="13">
        <v>0</v>
      </c>
      <c r="P279" s="12">
        <f t="shared" si="96"/>
        <v>0</v>
      </c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</row>
    <row r="280" spans="1:30" s="16" customFormat="1" x14ac:dyDescent="0.2">
      <c r="A280" s="42" t="s">
        <v>379</v>
      </c>
      <c r="B280" s="11" t="s">
        <v>380</v>
      </c>
      <c r="C280" s="12">
        <v>25000</v>
      </c>
      <c r="D280" s="12">
        <v>0</v>
      </c>
      <c r="E280" s="12">
        <f t="shared" si="110"/>
        <v>-18000</v>
      </c>
      <c r="F280" s="13">
        <v>7000</v>
      </c>
      <c r="G280" s="12">
        <f t="shared" si="111"/>
        <v>7000</v>
      </c>
      <c r="H280" s="13">
        <v>7000</v>
      </c>
      <c r="I280" s="12">
        <v>0</v>
      </c>
      <c r="J280" s="13">
        <v>0</v>
      </c>
      <c r="K280" s="13">
        <v>0</v>
      </c>
      <c r="L280" s="12">
        <f t="shared" si="107"/>
        <v>7000</v>
      </c>
      <c r="M280" s="12">
        <f t="shared" si="112"/>
        <v>0</v>
      </c>
      <c r="N280" s="12">
        <f t="shared" si="109"/>
        <v>7000</v>
      </c>
      <c r="O280" s="13">
        <v>0</v>
      </c>
      <c r="P280" s="12">
        <f t="shared" si="96"/>
        <v>0</v>
      </c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</row>
    <row r="281" spans="1:30" s="32" customFormat="1" x14ac:dyDescent="0.2">
      <c r="A281" s="42" t="s">
        <v>381</v>
      </c>
      <c r="B281" s="11" t="s">
        <v>382</v>
      </c>
      <c r="C281" s="12">
        <v>62538415</v>
      </c>
      <c r="D281" s="12">
        <v>0</v>
      </c>
      <c r="E281" s="12">
        <f t="shared" si="110"/>
        <v>-3575895</v>
      </c>
      <c r="F281" s="13">
        <v>58962520</v>
      </c>
      <c r="G281" s="12">
        <f t="shared" si="111"/>
        <v>58962520</v>
      </c>
      <c r="H281" s="13">
        <v>52002052</v>
      </c>
      <c r="I281" s="12">
        <v>21609484.120000001</v>
      </c>
      <c r="J281" s="13">
        <v>1132531.25</v>
      </c>
      <c r="K281" s="13">
        <v>1843479.36</v>
      </c>
      <c r="L281" s="12">
        <f t="shared" si="107"/>
        <v>50158572.640000001</v>
      </c>
      <c r="M281" s="12">
        <f t="shared" si="112"/>
        <v>6960468</v>
      </c>
      <c r="N281" s="12">
        <f t="shared" si="109"/>
        <v>57119040.640000001</v>
      </c>
      <c r="O281" s="13">
        <v>441386.13</v>
      </c>
      <c r="P281" s="12">
        <f t="shared" si="96"/>
        <v>1402093.23</v>
      </c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</row>
    <row r="282" spans="1:30" s="32" customFormat="1" x14ac:dyDescent="0.2">
      <c r="A282" s="42" t="s">
        <v>383</v>
      </c>
      <c r="B282" s="11" t="s">
        <v>384</v>
      </c>
      <c r="C282" s="12">
        <v>385897</v>
      </c>
      <c r="D282" s="12">
        <v>0</v>
      </c>
      <c r="E282" s="12">
        <f t="shared" si="110"/>
        <v>0</v>
      </c>
      <c r="F282" s="13">
        <v>385897</v>
      </c>
      <c r="G282" s="12">
        <f t="shared" si="111"/>
        <v>385897</v>
      </c>
      <c r="H282" s="13">
        <v>271697</v>
      </c>
      <c r="I282" s="12">
        <v>100596.15</v>
      </c>
      <c r="J282" s="13">
        <v>0</v>
      </c>
      <c r="K282" s="13">
        <v>0</v>
      </c>
      <c r="L282" s="12">
        <f t="shared" si="107"/>
        <v>271697</v>
      </c>
      <c r="M282" s="12">
        <f t="shared" si="112"/>
        <v>114200</v>
      </c>
      <c r="N282" s="12">
        <f t="shared" si="109"/>
        <v>385897</v>
      </c>
      <c r="O282" s="13">
        <v>0</v>
      </c>
      <c r="P282" s="12">
        <f t="shared" si="96"/>
        <v>0</v>
      </c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</row>
    <row r="283" spans="1:30" s="32" customFormat="1" x14ac:dyDescent="0.2">
      <c r="A283" s="42" t="s">
        <v>385</v>
      </c>
      <c r="B283" s="11" t="s">
        <v>386</v>
      </c>
      <c r="C283" s="12">
        <v>7082293</v>
      </c>
      <c r="D283" s="12">
        <v>0</v>
      </c>
      <c r="E283" s="12">
        <f t="shared" si="110"/>
        <v>5469488</v>
      </c>
      <c r="F283" s="13">
        <v>12551781</v>
      </c>
      <c r="G283" s="12">
        <f t="shared" si="111"/>
        <v>12551781</v>
      </c>
      <c r="H283" s="13">
        <v>12551781</v>
      </c>
      <c r="I283" s="12">
        <v>3479539.47</v>
      </c>
      <c r="J283" s="13">
        <v>0</v>
      </c>
      <c r="K283" s="13">
        <v>0</v>
      </c>
      <c r="L283" s="12">
        <f t="shared" si="107"/>
        <v>12551781</v>
      </c>
      <c r="M283" s="12">
        <f t="shared" si="112"/>
        <v>0</v>
      </c>
      <c r="N283" s="12">
        <f t="shared" si="109"/>
        <v>12551781</v>
      </c>
      <c r="O283" s="13">
        <v>0</v>
      </c>
      <c r="P283" s="12">
        <f t="shared" si="96"/>
        <v>0</v>
      </c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</row>
    <row r="284" spans="1:30" s="41" customFormat="1" x14ac:dyDescent="0.2">
      <c r="A284" s="42" t="s">
        <v>387</v>
      </c>
      <c r="B284" s="11" t="s">
        <v>388</v>
      </c>
      <c r="C284" s="12">
        <v>29366555</v>
      </c>
      <c r="D284" s="12">
        <v>0</v>
      </c>
      <c r="E284" s="12">
        <f t="shared" si="110"/>
        <v>-7415664</v>
      </c>
      <c r="F284" s="13">
        <v>21950891</v>
      </c>
      <c r="G284" s="12">
        <f t="shared" si="111"/>
        <v>21950891</v>
      </c>
      <c r="H284" s="13">
        <v>20818381</v>
      </c>
      <c r="I284" s="12">
        <v>2010711.46</v>
      </c>
      <c r="J284" s="13">
        <v>0</v>
      </c>
      <c r="K284" s="13">
        <v>0</v>
      </c>
      <c r="L284" s="12">
        <f t="shared" si="107"/>
        <v>20818381</v>
      </c>
      <c r="M284" s="12">
        <f t="shared" si="112"/>
        <v>1132510</v>
      </c>
      <c r="N284" s="12">
        <f t="shared" si="109"/>
        <v>21950891</v>
      </c>
      <c r="O284" s="13">
        <v>0</v>
      </c>
      <c r="P284" s="12">
        <f t="shared" si="96"/>
        <v>0</v>
      </c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</row>
    <row r="285" spans="1:30" s="77" customFormat="1" x14ac:dyDescent="0.2">
      <c r="A285" s="42" t="s">
        <v>389</v>
      </c>
      <c r="B285" s="11" t="s">
        <v>390</v>
      </c>
      <c r="C285" s="12">
        <v>24908100</v>
      </c>
      <c r="D285" s="12">
        <v>0</v>
      </c>
      <c r="E285" s="12">
        <f t="shared" si="110"/>
        <v>-582081</v>
      </c>
      <c r="F285" s="13">
        <v>24326019</v>
      </c>
      <c r="G285" s="12">
        <f t="shared" si="111"/>
        <v>24326019</v>
      </c>
      <c r="H285" s="13">
        <v>20631442</v>
      </c>
      <c r="I285" s="12">
        <v>10334300.67</v>
      </c>
      <c r="J285" s="13">
        <v>1740775.92</v>
      </c>
      <c r="K285" s="13">
        <v>6240071.5999999996</v>
      </c>
      <c r="L285" s="12">
        <f t="shared" si="107"/>
        <v>14391370.4</v>
      </c>
      <c r="M285" s="12">
        <f t="shared" si="112"/>
        <v>3694577</v>
      </c>
      <c r="N285" s="12">
        <f t="shared" si="109"/>
        <v>18085947.399999999</v>
      </c>
      <c r="O285" s="13">
        <v>4499295.68</v>
      </c>
      <c r="P285" s="12">
        <f t="shared" si="96"/>
        <v>1740775.92</v>
      </c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</row>
    <row r="286" spans="1:30" s="32" customFormat="1" hidden="1" x14ac:dyDescent="0.2">
      <c r="A286" s="72"/>
      <c r="B286" s="76"/>
      <c r="C286" s="74"/>
      <c r="D286" s="74"/>
      <c r="E286" s="74">
        <f t="shared" si="110"/>
        <v>0</v>
      </c>
      <c r="F286" s="75">
        <v>0</v>
      </c>
      <c r="G286" s="74">
        <f t="shared" si="111"/>
        <v>0</v>
      </c>
      <c r="H286" s="75">
        <v>0</v>
      </c>
      <c r="I286" s="74"/>
      <c r="J286" s="75"/>
      <c r="K286" s="75">
        <v>0</v>
      </c>
      <c r="L286" s="12">
        <f t="shared" ref="L286" si="113">+H286-K286</f>
        <v>0</v>
      </c>
      <c r="M286" s="12">
        <f t="shared" ref="M286" si="114">+G286-H286</f>
        <v>0</v>
      </c>
      <c r="N286" s="12">
        <f t="shared" ref="N286" si="115">+G286-K286</f>
        <v>0</v>
      </c>
      <c r="O286" s="75">
        <v>0</v>
      </c>
      <c r="P286" s="12">
        <f t="shared" si="96"/>
        <v>0</v>
      </c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</row>
    <row r="287" spans="1:30" s="32" customFormat="1" x14ac:dyDescent="0.2">
      <c r="A287" s="42" t="s">
        <v>391</v>
      </c>
      <c r="B287" s="11" t="s">
        <v>392</v>
      </c>
      <c r="C287" s="12">
        <v>313252</v>
      </c>
      <c r="D287" s="12">
        <v>0</v>
      </c>
      <c r="E287" s="12">
        <f t="shared" si="110"/>
        <v>-4536</v>
      </c>
      <c r="F287" s="13">
        <v>308716</v>
      </c>
      <c r="G287" s="12">
        <f t="shared" si="111"/>
        <v>308716</v>
      </c>
      <c r="H287" s="13">
        <v>308716</v>
      </c>
      <c r="I287" s="12">
        <v>0</v>
      </c>
      <c r="J287" s="13">
        <v>0</v>
      </c>
      <c r="K287" s="13">
        <v>0</v>
      </c>
      <c r="L287" s="12">
        <f t="shared" si="107"/>
        <v>308716</v>
      </c>
      <c r="M287" s="12">
        <f t="shared" si="112"/>
        <v>0</v>
      </c>
      <c r="N287" s="12">
        <f t="shared" si="109"/>
        <v>308716</v>
      </c>
      <c r="O287" s="13">
        <v>0</v>
      </c>
      <c r="P287" s="12">
        <f t="shared" si="96"/>
        <v>0</v>
      </c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</row>
    <row r="288" spans="1:30" s="32" customFormat="1" x14ac:dyDescent="0.2">
      <c r="A288" s="42" t="s">
        <v>393</v>
      </c>
      <c r="B288" s="43" t="s">
        <v>394</v>
      </c>
      <c r="C288" s="40">
        <f>SUM(C289:C292)</f>
        <v>277196</v>
      </c>
      <c r="D288" s="40">
        <f t="shared" ref="D288:E288" si="116">SUM(D289:D292)</f>
        <v>0</v>
      </c>
      <c r="E288" s="40">
        <f t="shared" si="116"/>
        <v>3978522</v>
      </c>
      <c r="F288" s="40">
        <f t="shared" ref="F288" si="117">SUM(F289:F292)</f>
        <v>4255718</v>
      </c>
      <c r="G288" s="40">
        <f t="shared" ref="G288" si="118">SUM(G289:G292)</f>
        <v>4255718</v>
      </c>
      <c r="H288" s="40">
        <f t="shared" ref="H288:K288" si="119">SUM(H289:H292)</f>
        <v>4254918</v>
      </c>
      <c r="I288" s="40">
        <f t="shared" si="119"/>
        <v>335259.37</v>
      </c>
      <c r="J288" s="40">
        <f t="shared" si="119"/>
        <v>0</v>
      </c>
      <c r="K288" s="40">
        <f t="shared" si="119"/>
        <v>3915140.28</v>
      </c>
      <c r="L288" s="40">
        <f>SUM(L289:L292)</f>
        <v>339777.72000000009</v>
      </c>
      <c r="M288" s="40">
        <f t="shared" ref="M288:N288" si="120">SUM(M289:M292)</f>
        <v>800</v>
      </c>
      <c r="N288" s="40">
        <f t="shared" si="120"/>
        <v>340577.72000000009</v>
      </c>
      <c r="O288" s="40">
        <f>SUM(O289:O292)</f>
        <v>3568761.76</v>
      </c>
      <c r="P288" s="40">
        <f>SUM(P289:P292)</f>
        <v>346378.52</v>
      </c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</row>
    <row r="289" spans="1:30" s="32" customFormat="1" x14ac:dyDescent="0.2">
      <c r="A289" s="42" t="s">
        <v>395</v>
      </c>
      <c r="B289" s="43" t="s">
        <v>421</v>
      </c>
      <c r="C289" s="12">
        <v>139967</v>
      </c>
      <c r="D289" s="13">
        <v>0</v>
      </c>
      <c r="E289" s="12">
        <f t="shared" si="110"/>
        <v>0</v>
      </c>
      <c r="F289" s="13">
        <v>139967</v>
      </c>
      <c r="G289" s="12">
        <f t="shared" si="111"/>
        <v>139967</v>
      </c>
      <c r="H289" s="13">
        <v>139667</v>
      </c>
      <c r="I289" s="12">
        <v>0</v>
      </c>
      <c r="J289" s="13">
        <v>0</v>
      </c>
      <c r="K289" s="13">
        <v>135354.82999999999</v>
      </c>
      <c r="L289" s="12">
        <f>+H289-K289</f>
        <v>4312.1700000000128</v>
      </c>
      <c r="M289" s="12">
        <f t="shared" si="112"/>
        <v>300</v>
      </c>
      <c r="N289" s="12">
        <f>+G289-K289</f>
        <v>4612.1700000000128</v>
      </c>
      <c r="O289" s="13">
        <v>135354.82999999999</v>
      </c>
      <c r="P289" s="12">
        <f t="shared" si="96"/>
        <v>0</v>
      </c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</row>
    <row r="290" spans="1:30" s="32" customFormat="1" x14ac:dyDescent="0.2">
      <c r="A290" s="42" t="s">
        <v>396</v>
      </c>
      <c r="B290" s="43" t="s">
        <v>422</v>
      </c>
      <c r="C290" s="12">
        <v>111081</v>
      </c>
      <c r="D290" s="13">
        <v>0</v>
      </c>
      <c r="E290" s="12">
        <f t="shared" si="110"/>
        <v>349992</v>
      </c>
      <c r="F290" s="13">
        <v>461073</v>
      </c>
      <c r="G290" s="12">
        <f t="shared" si="111"/>
        <v>461073</v>
      </c>
      <c r="H290" s="13">
        <v>461073</v>
      </c>
      <c r="I290" s="12">
        <v>335259.37</v>
      </c>
      <c r="J290" s="13">
        <v>0</v>
      </c>
      <c r="K290" s="13">
        <v>125810.8</v>
      </c>
      <c r="L290" s="12">
        <f>+H290-K290</f>
        <v>335262.2</v>
      </c>
      <c r="M290" s="12">
        <f t="shared" si="112"/>
        <v>0</v>
      </c>
      <c r="N290" s="12">
        <f>+G290-K290</f>
        <v>335262.2</v>
      </c>
      <c r="O290" s="13">
        <v>125810.8</v>
      </c>
      <c r="P290" s="12">
        <f t="shared" si="96"/>
        <v>0</v>
      </c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</row>
    <row r="291" spans="1:30" s="41" customFormat="1" x14ac:dyDescent="0.2">
      <c r="A291" s="42" t="s">
        <v>397</v>
      </c>
      <c r="B291" s="43" t="s">
        <v>423</v>
      </c>
      <c r="C291" s="12">
        <v>1200</v>
      </c>
      <c r="D291" s="13">
        <v>0</v>
      </c>
      <c r="E291" s="12">
        <f t="shared" si="110"/>
        <v>3623994</v>
      </c>
      <c r="F291" s="13">
        <v>3625194</v>
      </c>
      <c r="G291" s="12">
        <f t="shared" si="111"/>
        <v>3625194</v>
      </c>
      <c r="H291" s="13">
        <v>3624694</v>
      </c>
      <c r="I291" s="12">
        <v>0</v>
      </c>
      <c r="J291" s="13">
        <v>0</v>
      </c>
      <c r="K291" s="13">
        <v>3624490.65</v>
      </c>
      <c r="L291" s="12">
        <f>+H291-K291</f>
        <v>203.35000000009313</v>
      </c>
      <c r="M291" s="12">
        <f t="shared" si="112"/>
        <v>500</v>
      </c>
      <c r="N291" s="12">
        <f>+G291-K291</f>
        <v>703.35000000009313</v>
      </c>
      <c r="O291" s="13">
        <v>3278112.13</v>
      </c>
      <c r="P291" s="12">
        <f t="shared" si="96"/>
        <v>346378.52</v>
      </c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</row>
    <row r="292" spans="1:30" s="32" customFormat="1" x14ac:dyDescent="0.2">
      <c r="A292" s="42" t="s">
        <v>398</v>
      </c>
      <c r="B292" s="43" t="s">
        <v>424</v>
      </c>
      <c r="C292" s="12">
        <v>24948</v>
      </c>
      <c r="D292" s="13">
        <v>0</v>
      </c>
      <c r="E292" s="12">
        <f t="shared" si="110"/>
        <v>4536</v>
      </c>
      <c r="F292" s="13">
        <v>29484</v>
      </c>
      <c r="G292" s="12">
        <f t="shared" si="111"/>
        <v>29484</v>
      </c>
      <c r="H292" s="13">
        <v>29484</v>
      </c>
      <c r="I292" s="12">
        <v>0</v>
      </c>
      <c r="J292" s="13">
        <v>0</v>
      </c>
      <c r="K292" s="13">
        <v>29484</v>
      </c>
      <c r="L292" s="12">
        <f>+H292-K292</f>
        <v>0</v>
      </c>
      <c r="M292" s="12">
        <f t="shared" si="112"/>
        <v>0</v>
      </c>
      <c r="N292" s="12">
        <f>+G292-K292</f>
        <v>0</v>
      </c>
      <c r="O292" s="13">
        <v>29484</v>
      </c>
      <c r="P292" s="12">
        <f t="shared" si="96"/>
        <v>0</v>
      </c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</row>
    <row r="293" spans="1:30" s="32" customFormat="1" ht="15" x14ac:dyDescent="0.2">
      <c r="A293" s="64"/>
      <c r="B293" s="54" t="s">
        <v>289</v>
      </c>
      <c r="C293" s="55">
        <f>SUM(C294:C295)</f>
        <v>100</v>
      </c>
      <c r="D293" s="55">
        <f t="shared" ref="D293:P293" si="121">SUM(D294:D295)</f>
        <v>0</v>
      </c>
      <c r="E293" s="55">
        <f t="shared" si="121"/>
        <v>93750</v>
      </c>
      <c r="F293" s="55">
        <f t="shared" si="121"/>
        <v>93850</v>
      </c>
      <c r="G293" s="55">
        <f t="shared" si="121"/>
        <v>93850</v>
      </c>
      <c r="H293" s="55">
        <f t="shared" si="121"/>
        <v>93850</v>
      </c>
      <c r="I293" s="55">
        <f t="shared" si="121"/>
        <v>0</v>
      </c>
      <c r="J293" s="55">
        <f>SUM(J294:J295)</f>
        <v>0</v>
      </c>
      <c r="K293" s="55">
        <f t="shared" si="121"/>
        <v>0</v>
      </c>
      <c r="L293" s="55">
        <f t="shared" si="121"/>
        <v>93850</v>
      </c>
      <c r="M293" s="55">
        <f t="shared" si="121"/>
        <v>0</v>
      </c>
      <c r="N293" s="55">
        <f t="shared" si="121"/>
        <v>93850</v>
      </c>
      <c r="O293" s="55">
        <f t="shared" si="121"/>
        <v>0</v>
      </c>
      <c r="P293" s="55">
        <f t="shared" si="121"/>
        <v>0</v>
      </c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</row>
    <row r="294" spans="1:30" s="32" customFormat="1" x14ac:dyDescent="0.2">
      <c r="A294" s="42" t="s">
        <v>290</v>
      </c>
      <c r="B294" s="11" t="s">
        <v>291</v>
      </c>
      <c r="C294" s="12">
        <v>100</v>
      </c>
      <c r="D294" s="13">
        <v>0</v>
      </c>
      <c r="E294" s="12">
        <f>+F294-C294</f>
        <v>0</v>
      </c>
      <c r="F294" s="13">
        <v>100</v>
      </c>
      <c r="G294" s="12">
        <f>+C294+E294</f>
        <v>100</v>
      </c>
      <c r="H294" s="13">
        <v>100</v>
      </c>
      <c r="I294" s="12">
        <v>0</v>
      </c>
      <c r="J294" s="13">
        <v>0</v>
      </c>
      <c r="K294" s="13">
        <v>0</v>
      </c>
      <c r="L294" s="12">
        <f>+H294-K294</f>
        <v>100</v>
      </c>
      <c r="M294" s="12">
        <f>+G294-H294</f>
        <v>0</v>
      </c>
      <c r="N294" s="12">
        <f>+G294-K294</f>
        <v>100</v>
      </c>
      <c r="O294" s="13">
        <v>0</v>
      </c>
      <c r="P294" s="12">
        <f t="shared" si="96"/>
        <v>0</v>
      </c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</row>
    <row r="295" spans="1:30" s="32" customFormat="1" x14ac:dyDescent="0.2">
      <c r="A295" s="42" t="s">
        <v>321</v>
      </c>
      <c r="B295" s="43" t="s">
        <v>322</v>
      </c>
      <c r="C295" s="40">
        <f>+C296</f>
        <v>0</v>
      </c>
      <c r="D295" s="40">
        <f t="shared" ref="D295:P295" si="122">+D296</f>
        <v>0</v>
      </c>
      <c r="E295" s="40">
        <f t="shared" si="122"/>
        <v>93750</v>
      </c>
      <c r="F295" s="40">
        <f>+F296</f>
        <v>93750</v>
      </c>
      <c r="G295" s="40">
        <f t="shared" si="122"/>
        <v>93750</v>
      </c>
      <c r="H295" s="40">
        <f t="shared" si="122"/>
        <v>93750</v>
      </c>
      <c r="I295" s="40">
        <f t="shared" si="122"/>
        <v>0</v>
      </c>
      <c r="J295" s="40">
        <f t="shared" si="122"/>
        <v>0</v>
      </c>
      <c r="K295" s="40">
        <f t="shared" si="122"/>
        <v>0</v>
      </c>
      <c r="L295" s="40">
        <f t="shared" si="122"/>
        <v>93750</v>
      </c>
      <c r="M295" s="40">
        <f t="shared" si="122"/>
        <v>0</v>
      </c>
      <c r="N295" s="40">
        <f t="shared" si="122"/>
        <v>93750</v>
      </c>
      <c r="O295" s="40">
        <f t="shared" si="122"/>
        <v>0</v>
      </c>
      <c r="P295" s="40">
        <f t="shared" si="122"/>
        <v>0</v>
      </c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</row>
    <row r="296" spans="1:30" s="32" customFormat="1" x14ac:dyDescent="0.2">
      <c r="A296" s="42" t="s">
        <v>327</v>
      </c>
      <c r="B296" s="43" t="s">
        <v>427</v>
      </c>
      <c r="C296" s="12">
        <v>0</v>
      </c>
      <c r="D296" s="13">
        <v>0</v>
      </c>
      <c r="E296" s="12">
        <f t="shared" ref="E296" si="123">+F296-C296</f>
        <v>93750</v>
      </c>
      <c r="F296" s="13">
        <v>93750</v>
      </c>
      <c r="G296" s="12">
        <f t="shared" ref="G296" si="124">+C296+E296</f>
        <v>93750</v>
      </c>
      <c r="H296" s="13">
        <v>93750</v>
      </c>
      <c r="I296" s="12">
        <v>0</v>
      </c>
      <c r="J296" s="13">
        <v>0</v>
      </c>
      <c r="K296" s="13">
        <v>0</v>
      </c>
      <c r="L296" s="12">
        <f>+H296-K296</f>
        <v>93750</v>
      </c>
      <c r="M296" s="12">
        <f>+G296-H296</f>
        <v>0</v>
      </c>
      <c r="N296" s="12">
        <f>+G296-K296</f>
        <v>93750</v>
      </c>
      <c r="O296" s="13">
        <v>0</v>
      </c>
      <c r="P296" s="12">
        <f t="shared" si="96"/>
        <v>0</v>
      </c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</row>
    <row r="297" spans="1:30" s="32" customFormat="1" ht="15" x14ac:dyDescent="0.2">
      <c r="A297" s="64"/>
      <c r="B297" s="54" t="s">
        <v>399</v>
      </c>
      <c r="C297" s="55">
        <f>+C298</f>
        <v>22100000</v>
      </c>
      <c r="D297" s="55">
        <f t="shared" ref="D297:L297" si="125">+D298</f>
        <v>0</v>
      </c>
      <c r="E297" s="55">
        <f t="shared" si="125"/>
        <v>0</v>
      </c>
      <c r="F297" s="55">
        <f t="shared" si="125"/>
        <v>22100000</v>
      </c>
      <c r="G297" s="55">
        <f t="shared" si="125"/>
        <v>22100000</v>
      </c>
      <c r="H297" s="55">
        <f t="shared" si="125"/>
        <v>22100000</v>
      </c>
      <c r="I297" s="55">
        <f t="shared" si="125"/>
        <v>0</v>
      </c>
      <c r="J297" s="55">
        <f>+J298</f>
        <v>0</v>
      </c>
      <c r="K297" s="55">
        <f t="shared" si="125"/>
        <v>16510750</v>
      </c>
      <c r="L297" s="55">
        <f t="shared" si="125"/>
        <v>5589250</v>
      </c>
      <c r="M297" s="55">
        <f>+M298</f>
        <v>0</v>
      </c>
      <c r="N297" s="55">
        <f>+N298</f>
        <v>5589250</v>
      </c>
      <c r="O297" s="55">
        <f>+O298</f>
        <v>14742000</v>
      </c>
      <c r="P297" s="55">
        <f>+P298</f>
        <v>1768750</v>
      </c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</row>
    <row r="298" spans="1:30" s="32" customFormat="1" x14ac:dyDescent="0.2">
      <c r="A298" s="42" t="s">
        <v>400</v>
      </c>
      <c r="B298" s="11" t="s">
        <v>401</v>
      </c>
      <c r="C298" s="12">
        <v>22100000</v>
      </c>
      <c r="D298" s="13">
        <v>0</v>
      </c>
      <c r="E298" s="12">
        <f>+F298-C298</f>
        <v>0</v>
      </c>
      <c r="F298" s="13">
        <v>22100000</v>
      </c>
      <c r="G298" s="12">
        <f>+C298+E298</f>
        <v>22100000</v>
      </c>
      <c r="H298" s="13">
        <v>22100000</v>
      </c>
      <c r="I298" s="12">
        <v>0</v>
      </c>
      <c r="J298" s="13">
        <v>0</v>
      </c>
      <c r="K298" s="13">
        <v>16510750</v>
      </c>
      <c r="L298" s="12">
        <f>+H298-K298</f>
        <v>5589250</v>
      </c>
      <c r="M298" s="12">
        <f>+G298-H298</f>
        <v>0</v>
      </c>
      <c r="N298" s="12">
        <f>+G298-K298</f>
        <v>5589250</v>
      </c>
      <c r="O298" s="13">
        <v>14742000</v>
      </c>
      <c r="P298" s="12">
        <f t="shared" si="96"/>
        <v>1768750</v>
      </c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</row>
    <row r="299" spans="1:30" s="32" customFormat="1" ht="15" x14ac:dyDescent="0.2">
      <c r="A299" s="42"/>
      <c r="B299" s="29"/>
      <c r="C299" s="29"/>
      <c r="D299" s="23"/>
      <c r="E299" s="12"/>
      <c r="F299" s="9"/>
      <c r="G299" s="23"/>
      <c r="H299" s="23"/>
      <c r="I299" s="23"/>
      <c r="J299" s="23"/>
      <c r="K299" s="23"/>
      <c r="L299" s="23"/>
      <c r="M299" s="23"/>
      <c r="N299" s="23"/>
      <c r="O299" s="23"/>
      <c r="P299" s="1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</row>
    <row r="300" spans="1:30" s="32" customFormat="1" x14ac:dyDescent="0.2">
      <c r="A300" s="42"/>
      <c r="B300" s="29"/>
      <c r="C300" s="29"/>
      <c r="D300" s="23"/>
      <c r="E300" s="23"/>
      <c r="F300" s="1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</row>
    <row r="301" spans="1:30" s="32" customFormat="1" x14ac:dyDescent="0.2">
      <c r="A301" s="42"/>
      <c r="B301" s="29"/>
      <c r="C301" s="29"/>
      <c r="D301" s="23"/>
      <c r="E301" s="23"/>
      <c r="F301" s="13"/>
      <c r="G301" s="23"/>
      <c r="H301" s="23"/>
      <c r="I301" s="23"/>
      <c r="J301" s="23"/>
      <c r="K301" s="23"/>
      <c r="L301" s="23"/>
      <c r="M301" s="23"/>
      <c r="N301" s="23"/>
      <c r="O301" s="23"/>
      <c r="P301" s="1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</row>
    <row r="302" spans="1:30" s="32" customFormat="1" x14ac:dyDescent="0.2">
      <c r="A302" s="42"/>
      <c r="B302" s="29"/>
      <c r="C302" s="29"/>
      <c r="D302" s="13"/>
      <c r="E302" s="13"/>
      <c r="F302" s="13"/>
      <c r="G302" s="23"/>
      <c r="H302" s="23"/>
      <c r="I302" s="13"/>
      <c r="J302" s="23"/>
      <c r="K302" s="23"/>
      <c r="L302" s="23"/>
      <c r="M302" s="23"/>
      <c r="N302" s="23"/>
      <c r="O302" s="23"/>
      <c r="P302" s="29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</row>
    <row r="303" spans="1:30" s="32" customFormat="1" ht="15" x14ac:dyDescent="0.2">
      <c r="A303" s="42"/>
      <c r="B303" s="29"/>
      <c r="C303" s="29"/>
      <c r="D303" s="13"/>
      <c r="E303" s="13"/>
      <c r="F303" s="9"/>
      <c r="G303" s="23"/>
      <c r="H303" s="23"/>
      <c r="I303" s="13"/>
      <c r="J303" s="23"/>
      <c r="K303" s="23"/>
      <c r="L303" s="23"/>
      <c r="M303" s="23"/>
      <c r="N303" s="23"/>
      <c r="O303" s="23"/>
      <c r="P303" s="29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</row>
    <row r="304" spans="1:30" s="32" customFormat="1" x14ac:dyDescent="0.2">
      <c r="A304" s="42"/>
      <c r="B304" s="29"/>
      <c r="C304" s="29"/>
      <c r="D304" s="13"/>
      <c r="E304" s="13"/>
      <c r="F304" s="13"/>
      <c r="G304" s="23"/>
      <c r="H304" s="23"/>
      <c r="I304" s="13"/>
      <c r="J304" s="23"/>
      <c r="K304" s="23"/>
      <c r="L304" s="23"/>
      <c r="M304" s="23"/>
      <c r="N304" s="23"/>
      <c r="O304" s="23"/>
      <c r="P304" s="29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</row>
    <row r="305" spans="1:30" s="32" customFormat="1" ht="15" x14ac:dyDescent="0.2">
      <c r="A305" s="42"/>
      <c r="B305" s="29"/>
      <c r="C305" s="29"/>
      <c r="D305" s="13"/>
      <c r="E305" s="13"/>
      <c r="F305" s="13"/>
      <c r="G305" s="23"/>
      <c r="H305" s="23"/>
      <c r="I305" s="13"/>
      <c r="J305" s="23"/>
      <c r="K305" s="23"/>
      <c r="L305" s="36"/>
      <c r="M305" s="36"/>
      <c r="N305" s="36"/>
      <c r="O305" s="23"/>
      <c r="P305" s="29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</row>
    <row r="306" spans="1:30" s="32" customFormat="1" x14ac:dyDescent="0.2">
      <c r="A306" s="42"/>
      <c r="B306" s="29"/>
      <c r="C306" s="29"/>
      <c r="D306" s="13"/>
      <c r="E306" s="13"/>
      <c r="F306" s="12"/>
      <c r="G306" s="23"/>
      <c r="H306" s="23"/>
      <c r="I306" s="13"/>
      <c r="J306" s="23"/>
      <c r="K306" s="23"/>
      <c r="L306" s="23"/>
      <c r="M306" s="23"/>
      <c r="N306" s="23"/>
      <c r="O306" s="23"/>
      <c r="P306" s="29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</row>
    <row r="307" spans="1:30" s="32" customFormat="1" x14ac:dyDescent="0.2">
      <c r="A307" s="42"/>
      <c r="B307" s="29"/>
      <c r="C307" s="29"/>
      <c r="D307" s="13"/>
      <c r="E307" s="13"/>
      <c r="F307" s="13"/>
      <c r="G307" s="23"/>
      <c r="H307" s="23"/>
      <c r="I307" s="13"/>
      <c r="J307" s="23"/>
      <c r="K307" s="23"/>
      <c r="L307" s="23"/>
      <c r="M307" s="23"/>
      <c r="N307" s="23"/>
      <c r="O307" s="23"/>
      <c r="P307" s="29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</row>
    <row r="308" spans="1:30" s="32" customFormat="1" x14ac:dyDescent="0.2">
      <c r="A308" s="42"/>
      <c r="B308" s="29"/>
      <c r="C308" s="29"/>
      <c r="D308" s="13"/>
      <c r="E308" s="13"/>
      <c r="F308" s="13"/>
      <c r="G308" s="23"/>
      <c r="H308" s="23"/>
      <c r="I308" s="13"/>
      <c r="J308" s="23"/>
      <c r="K308" s="23"/>
      <c r="L308" s="23"/>
      <c r="M308" s="23"/>
      <c r="N308" s="23"/>
      <c r="O308" s="23"/>
      <c r="P308" s="29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</row>
    <row r="309" spans="1:30" s="32" customFormat="1" x14ac:dyDescent="0.2">
      <c r="A309" s="42"/>
      <c r="B309" s="29"/>
      <c r="C309" s="29"/>
      <c r="D309" s="13"/>
      <c r="E309" s="13"/>
      <c r="F309" s="13"/>
      <c r="G309" s="23"/>
      <c r="H309" s="23"/>
      <c r="I309" s="13"/>
      <c r="J309" s="23"/>
      <c r="K309" s="23"/>
      <c r="L309" s="23"/>
      <c r="M309" s="23"/>
      <c r="N309" s="23"/>
      <c r="O309" s="23"/>
      <c r="P309" s="29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</row>
    <row r="310" spans="1:30" s="32" customFormat="1" x14ac:dyDescent="0.2">
      <c r="A310" s="42"/>
      <c r="B310" s="29"/>
      <c r="C310" s="29"/>
      <c r="D310" s="13"/>
      <c r="E310" s="13"/>
      <c r="F310" s="13"/>
      <c r="G310" s="23"/>
      <c r="H310" s="23"/>
      <c r="I310" s="13"/>
      <c r="J310" s="23"/>
      <c r="K310" s="23"/>
      <c r="L310" s="23"/>
      <c r="M310" s="23"/>
      <c r="N310" s="23"/>
      <c r="O310" s="23"/>
      <c r="P310" s="29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</row>
    <row r="311" spans="1:30" s="32" customFormat="1" ht="15" x14ac:dyDescent="0.2">
      <c r="A311" s="42"/>
      <c r="B311" s="29"/>
      <c r="C311" s="29"/>
      <c r="D311" s="13"/>
      <c r="E311" s="13"/>
      <c r="F311" s="9"/>
      <c r="G311" s="23"/>
      <c r="H311" s="23"/>
      <c r="I311" s="13"/>
      <c r="J311" s="23"/>
      <c r="K311" s="23"/>
      <c r="L311" s="23"/>
      <c r="M311" s="23"/>
      <c r="N311" s="23"/>
      <c r="O311" s="23"/>
      <c r="P311" s="29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</row>
    <row r="312" spans="1:30" s="32" customFormat="1" x14ac:dyDescent="0.2">
      <c r="A312" s="42"/>
      <c r="B312" s="29"/>
      <c r="C312" s="29"/>
      <c r="D312" s="13"/>
      <c r="E312" s="13"/>
      <c r="F312" s="13"/>
      <c r="G312" s="23"/>
      <c r="H312" s="23"/>
      <c r="I312" s="13"/>
      <c r="J312" s="23"/>
      <c r="K312" s="23"/>
      <c r="L312" s="23"/>
      <c r="M312" s="23"/>
      <c r="N312" s="23"/>
      <c r="O312" s="23"/>
      <c r="P312" s="29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</row>
    <row r="313" spans="1:30" s="32" customFormat="1" x14ac:dyDescent="0.2">
      <c r="A313" s="42"/>
      <c r="B313" s="29"/>
      <c r="C313" s="29"/>
      <c r="D313" s="13"/>
      <c r="E313" s="13"/>
      <c r="F313" s="12"/>
      <c r="G313" s="23"/>
      <c r="H313" s="23"/>
      <c r="I313" s="13"/>
      <c r="J313" s="23"/>
      <c r="K313" s="23"/>
      <c r="L313" s="23"/>
      <c r="M313" s="23"/>
      <c r="N313" s="23"/>
      <c r="O313" s="23"/>
      <c r="P313" s="29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</row>
    <row r="314" spans="1:30" s="32" customFormat="1" x14ac:dyDescent="0.2">
      <c r="A314" s="42"/>
      <c r="B314" s="29"/>
      <c r="C314" s="29"/>
      <c r="D314" s="13"/>
      <c r="E314" s="13"/>
      <c r="F314" s="13"/>
      <c r="G314" s="23"/>
      <c r="H314" s="23"/>
      <c r="I314" s="13"/>
      <c r="J314" s="23"/>
      <c r="K314" s="23"/>
      <c r="L314" s="23"/>
      <c r="M314" s="23"/>
      <c r="N314" s="23"/>
      <c r="O314" s="23"/>
      <c r="P314" s="29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</row>
    <row r="315" spans="1:30" s="32" customFormat="1" ht="15" x14ac:dyDescent="0.2">
      <c r="A315" s="42"/>
      <c r="B315" s="29"/>
      <c r="C315" s="29"/>
      <c r="D315" s="13"/>
      <c r="E315" s="13"/>
      <c r="F315" s="9"/>
      <c r="G315" s="23"/>
      <c r="H315" s="23"/>
      <c r="I315" s="13"/>
      <c r="J315" s="23"/>
      <c r="K315" s="23"/>
      <c r="L315" s="23"/>
      <c r="M315" s="23"/>
      <c r="N315" s="23"/>
      <c r="O315" s="23"/>
      <c r="P315" s="29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</row>
    <row r="316" spans="1:30" s="32" customFormat="1" x14ac:dyDescent="0.2">
      <c r="A316" s="42"/>
      <c r="B316" s="29"/>
      <c r="C316" s="29"/>
      <c r="D316" s="13"/>
      <c r="E316" s="13"/>
      <c r="F316" s="13"/>
      <c r="G316" s="23"/>
      <c r="H316" s="23"/>
      <c r="I316" s="13"/>
      <c r="J316" s="23"/>
      <c r="K316" s="23"/>
      <c r="L316" s="23"/>
      <c r="M316" s="23"/>
      <c r="N316" s="23"/>
      <c r="O316" s="23"/>
      <c r="P316" s="29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</row>
    <row r="317" spans="1:30" s="32" customFormat="1" x14ac:dyDescent="0.2">
      <c r="A317" s="42"/>
      <c r="B317" s="29"/>
      <c r="C317" s="29"/>
      <c r="D317" s="13"/>
      <c r="E317" s="13"/>
      <c r="F317" s="12"/>
      <c r="G317" s="23"/>
      <c r="H317" s="23"/>
      <c r="I317" s="13"/>
      <c r="J317" s="23"/>
      <c r="K317" s="23"/>
      <c r="L317" s="23"/>
      <c r="M317" s="23"/>
      <c r="N317" s="23"/>
      <c r="O317" s="23"/>
      <c r="P317" s="29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</row>
    <row r="318" spans="1:30" s="32" customFormat="1" x14ac:dyDescent="0.2">
      <c r="A318" s="42"/>
      <c r="B318" s="29"/>
      <c r="C318" s="29"/>
      <c r="D318" s="13"/>
      <c r="E318" s="13"/>
      <c r="F318" s="23"/>
      <c r="G318" s="23"/>
      <c r="H318" s="23"/>
      <c r="I318" s="13"/>
      <c r="J318" s="23"/>
      <c r="K318" s="23"/>
      <c r="L318" s="23"/>
      <c r="M318" s="23"/>
      <c r="N318" s="23"/>
      <c r="O318" s="23"/>
      <c r="P318" s="29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</row>
    <row r="319" spans="1:30" s="32" customFormat="1" x14ac:dyDescent="0.2">
      <c r="A319" s="42"/>
      <c r="B319" s="29"/>
      <c r="C319" s="29"/>
      <c r="D319" s="13"/>
      <c r="E319" s="13"/>
      <c r="F319" s="23"/>
      <c r="G319" s="23"/>
      <c r="H319" s="23"/>
      <c r="I319" s="13"/>
      <c r="J319" s="23"/>
      <c r="K319" s="23"/>
      <c r="L319" s="23"/>
      <c r="M319" s="23"/>
      <c r="N319" s="23"/>
      <c r="O319" s="23"/>
      <c r="P319" s="29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</row>
    <row r="320" spans="1:30" s="32" customFormat="1" x14ac:dyDescent="0.2">
      <c r="A320" s="42"/>
      <c r="B320" s="29"/>
      <c r="C320" s="29"/>
      <c r="D320" s="13"/>
      <c r="E320" s="13"/>
      <c r="F320" s="23"/>
      <c r="G320" s="23"/>
      <c r="H320" s="23"/>
      <c r="I320" s="13"/>
      <c r="J320" s="23"/>
      <c r="K320" s="23"/>
      <c r="L320" s="23"/>
      <c r="M320" s="23"/>
      <c r="N320" s="23"/>
      <c r="O320" s="23"/>
      <c r="P320" s="29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</row>
    <row r="321" spans="1:23" s="13" customFormat="1" x14ac:dyDescent="0.2">
      <c r="A321" s="42"/>
      <c r="B321" s="29"/>
      <c r="C321" s="29"/>
      <c r="F321" s="23"/>
      <c r="G321" s="23"/>
      <c r="H321" s="23"/>
      <c r="J321" s="23"/>
      <c r="K321" s="23"/>
      <c r="L321" s="23"/>
      <c r="M321" s="23"/>
      <c r="N321" s="23"/>
      <c r="O321" s="23"/>
      <c r="P321" s="29"/>
      <c r="Q321" s="32"/>
      <c r="R321" s="32"/>
      <c r="S321" s="32"/>
      <c r="T321" s="32"/>
      <c r="U321" s="91"/>
      <c r="V321" s="91"/>
      <c r="W321" s="91"/>
    </row>
    <row r="322" spans="1:23" s="13" customFormat="1" x14ac:dyDescent="0.2">
      <c r="A322" s="42"/>
      <c r="B322" s="29"/>
      <c r="C322" s="29"/>
      <c r="F322" s="23"/>
      <c r="G322" s="23"/>
      <c r="H322" s="23"/>
      <c r="J322" s="23"/>
      <c r="K322" s="23"/>
      <c r="L322" s="23"/>
      <c r="M322" s="23"/>
      <c r="N322" s="23"/>
      <c r="O322" s="23"/>
      <c r="P322" s="29"/>
      <c r="Q322" s="32"/>
      <c r="R322" s="32"/>
      <c r="S322" s="32"/>
      <c r="T322" s="32"/>
      <c r="U322" s="91"/>
      <c r="V322" s="91"/>
      <c r="W322" s="91"/>
    </row>
    <row r="323" spans="1:23" s="13" customFormat="1" ht="15" x14ac:dyDescent="0.2">
      <c r="A323" s="42"/>
      <c r="B323" s="29"/>
      <c r="C323" s="29"/>
      <c r="F323" s="23"/>
      <c r="G323" s="23"/>
      <c r="H323" s="23"/>
      <c r="J323" s="23"/>
      <c r="K323" s="23"/>
      <c r="L323" s="36"/>
      <c r="M323" s="36"/>
      <c r="N323" s="36"/>
      <c r="O323" s="23"/>
      <c r="P323" s="29"/>
      <c r="Q323" s="32"/>
      <c r="R323" s="32"/>
      <c r="S323" s="32"/>
      <c r="T323" s="32"/>
      <c r="U323" s="91"/>
      <c r="V323" s="91"/>
      <c r="W323" s="91"/>
    </row>
    <row r="324" spans="1:23" s="13" customFormat="1" x14ac:dyDescent="0.2">
      <c r="A324" s="42"/>
      <c r="B324" s="29"/>
      <c r="C324" s="29"/>
      <c r="F324" s="23"/>
      <c r="G324" s="23"/>
      <c r="H324" s="23"/>
      <c r="J324" s="23"/>
      <c r="K324" s="23"/>
      <c r="L324" s="23"/>
      <c r="M324" s="23"/>
      <c r="N324" s="23"/>
      <c r="O324" s="23"/>
      <c r="P324" s="29"/>
      <c r="Q324" s="32"/>
      <c r="R324" s="32"/>
      <c r="S324" s="32"/>
      <c r="T324" s="32"/>
      <c r="U324" s="91"/>
      <c r="V324" s="91"/>
      <c r="W324" s="91"/>
    </row>
    <row r="325" spans="1:23" s="13" customFormat="1" x14ac:dyDescent="0.2">
      <c r="A325" s="42"/>
      <c r="B325" s="29"/>
      <c r="C325" s="29"/>
      <c r="F325" s="23"/>
      <c r="J325" s="23"/>
      <c r="K325" s="23"/>
      <c r="L325" s="23"/>
      <c r="M325" s="23"/>
      <c r="N325" s="23"/>
      <c r="O325" s="23"/>
      <c r="P325" s="29"/>
      <c r="Q325" s="32"/>
      <c r="R325" s="32"/>
      <c r="S325" s="32"/>
      <c r="T325" s="32"/>
      <c r="U325" s="91"/>
      <c r="V325" s="91"/>
      <c r="W325" s="91"/>
    </row>
    <row r="326" spans="1:23" s="13" customFormat="1" x14ac:dyDescent="0.2">
      <c r="A326" s="42"/>
      <c r="B326" s="29"/>
      <c r="C326" s="29"/>
      <c r="F326" s="23"/>
      <c r="J326" s="23"/>
      <c r="K326" s="23"/>
      <c r="L326" s="23"/>
      <c r="M326" s="23"/>
      <c r="N326" s="23"/>
      <c r="O326" s="23"/>
      <c r="P326" s="29"/>
      <c r="Q326" s="32"/>
      <c r="R326" s="32"/>
      <c r="S326" s="32"/>
      <c r="T326" s="32"/>
      <c r="U326" s="91"/>
      <c r="V326" s="91"/>
      <c r="W326" s="91"/>
    </row>
    <row r="327" spans="1:23" s="13" customFormat="1" ht="15" x14ac:dyDescent="0.2">
      <c r="A327" s="42"/>
      <c r="B327" s="29"/>
      <c r="C327" s="29"/>
      <c r="F327" s="23"/>
      <c r="J327" s="23"/>
      <c r="K327" s="23"/>
      <c r="L327" s="36"/>
      <c r="M327" s="36"/>
      <c r="N327" s="36"/>
      <c r="O327" s="23"/>
      <c r="P327" s="29"/>
      <c r="Q327" s="32"/>
      <c r="R327" s="32"/>
      <c r="S327" s="32"/>
      <c r="T327" s="32"/>
      <c r="U327" s="91"/>
      <c r="V327" s="91"/>
      <c r="W327" s="91"/>
    </row>
    <row r="328" spans="1:23" s="13" customFormat="1" x14ac:dyDescent="0.2">
      <c r="A328" s="42"/>
      <c r="B328" s="29"/>
      <c r="C328" s="29"/>
      <c r="F328" s="23"/>
      <c r="J328" s="23"/>
      <c r="K328" s="23"/>
      <c r="L328" s="23"/>
      <c r="M328" s="23"/>
      <c r="N328" s="23"/>
      <c r="O328" s="23"/>
      <c r="P328" s="29"/>
      <c r="Q328" s="32"/>
      <c r="R328" s="32"/>
      <c r="S328" s="32"/>
      <c r="T328" s="32"/>
      <c r="U328" s="91"/>
      <c r="V328" s="91"/>
      <c r="W328" s="91"/>
    </row>
    <row r="329" spans="1:23" s="13" customFormat="1" x14ac:dyDescent="0.2">
      <c r="A329" s="42"/>
      <c r="B329" s="29"/>
      <c r="C329" s="29"/>
      <c r="F329" s="23"/>
      <c r="P329" s="29"/>
      <c r="Q329" s="32"/>
      <c r="R329" s="32"/>
      <c r="S329" s="32"/>
      <c r="T329" s="32"/>
      <c r="U329" s="91"/>
      <c r="V329" s="91"/>
      <c r="W329" s="91"/>
    </row>
    <row r="330" spans="1:23" s="13" customFormat="1" x14ac:dyDescent="0.2">
      <c r="A330" s="42"/>
      <c r="B330" s="29"/>
      <c r="C330" s="29"/>
      <c r="F330" s="23"/>
      <c r="P330" s="29"/>
      <c r="Q330" s="32"/>
      <c r="R330" s="32"/>
      <c r="S330" s="32"/>
      <c r="T330" s="32"/>
      <c r="U330" s="91"/>
      <c r="V330" s="91"/>
      <c r="W330" s="91"/>
    </row>
    <row r="331" spans="1:23" s="13" customFormat="1" x14ac:dyDescent="0.2">
      <c r="A331" s="42"/>
      <c r="B331" s="29"/>
      <c r="C331" s="29"/>
      <c r="F331" s="23"/>
      <c r="P331" s="29"/>
      <c r="Q331" s="32"/>
      <c r="R331" s="32"/>
      <c r="S331" s="32"/>
      <c r="T331" s="32"/>
      <c r="U331" s="91"/>
      <c r="V331" s="91"/>
      <c r="W331" s="91"/>
    </row>
    <row r="332" spans="1:23" s="13" customFormat="1" x14ac:dyDescent="0.2">
      <c r="A332" s="42"/>
      <c r="B332" s="29"/>
      <c r="C332" s="29"/>
      <c r="F332" s="23"/>
      <c r="P332" s="29"/>
      <c r="Q332" s="32"/>
      <c r="R332" s="32"/>
      <c r="S332" s="32"/>
      <c r="T332" s="32"/>
      <c r="U332" s="91"/>
      <c r="V332" s="91"/>
      <c r="W332" s="91"/>
    </row>
    <row r="333" spans="1:23" s="13" customFormat="1" x14ac:dyDescent="0.2">
      <c r="A333" s="42"/>
      <c r="B333" s="29"/>
      <c r="C333" s="29"/>
      <c r="F333" s="23"/>
      <c r="P333" s="29"/>
      <c r="Q333" s="32"/>
      <c r="R333" s="32"/>
      <c r="S333" s="32"/>
      <c r="T333" s="32"/>
      <c r="U333" s="91"/>
      <c r="V333" s="91"/>
      <c r="W333" s="91"/>
    </row>
    <row r="334" spans="1:23" s="13" customFormat="1" x14ac:dyDescent="0.2">
      <c r="A334" s="42"/>
      <c r="B334" s="29"/>
      <c r="C334" s="29"/>
      <c r="F334" s="23"/>
      <c r="P334" s="29"/>
      <c r="Q334" s="32"/>
      <c r="R334" s="32"/>
      <c r="S334" s="32"/>
      <c r="T334" s="32"/>
      <c r="U334" s="91"/>
      <c r="V334" s="91"/>
      <c r="W334" s="91"/>
    </row>
    <row r="335" spans="1:23" s="13" customFormat="1" x14ac:dyDescent="0.2">
      <c r="A335" s="42"/>
      <c r="B335" s="29"/>
      <c r="C335" s="29"/>
      <c r="F335" s="23"/>
      <c r="P335" s="29"/>
      <c r="Q335" s="32"/>
      <c r="R335" s="32"/>
      <c r="S335" s="32"/>
      <c r="T335" s="32"/>
      <c r="U335" s="91"/>
      <c r="V335" s="91"/>
      <c r="W335" s="91"/>
    </row>
    <row r="336" spans="1:23" s="13" customFormat="1" x14ac:dyDescent="0.2">
      <c r="A336" s="42"/>
      <c r="B336" s="29"/>
      <c r="C336" s="29"/>
      <c r="F336" s="23"/>
      <c r="P336" s="29"/>
      <c r="Q336" s="32"/>
      <c r="R336" s="32"/>
      <c r="S336" s="32"/>
      <c r="T336" s="32"/>
      <c r="U336" s="91"/>
      <c r="V336" s="91"/>
      <c r="W336" s="91"/>
    </row>
    <row r="337" spans="1:30" s="35" customFormat="1" x14ac:dyDescent="0.2">
      <c r="A337" s="42"/>
      <c r="B337" s="29"/>
      <c r="C337" s="29"/>
      <c r="D337" s="13"/>
      <c r="E337" s="13"/>
      <c r="F337" s="23"/>
      <c r="G337" s="13"/>
      <c r="H337" s="13"/>
      <c r="I337" s="13"/>
      <c r="J337" s="13"/>
      <c r="K337" s="13"/>
      <c r="L337" s="13"/>
      <c r="M337" s="13"/>
      <c r="N337" s="13"/>
      <c r="O337" s="13"/>
      <c r="P337" s="29"/>
      <c r="Q337" s="32"/>
      <c r="R337" s="32"/>
      <c r="S337" s="32"/>
      <c r="T337" s="32"/>
      <c r="U337" s="91"/>
      <c r="V337" s="91"/>
      <c r="W337" s="91"/>
      <c r="X337" s="93"/>
      <c r="Y337" s="93"/>
      <c r="Z337" s="93"/>
      <c r="AA337" s="93"/>
      <c r="AB337" s="93"/>
      <c r="AC337" s="93"/>
      <c r="AD337" s="93"/>
    </row>
    <row r="338" spans="1:30" s="35" customFormat="1" x14ac:dyDescent="0.2">
      <c r="A338" s="42"/>
      <c r="B338" s="29"/>
      <c r="C338" s="29"/>
      <c r="D338" s="13"/>
      <c r="E338" s="13"/>
      <c r="F338" s="23"/>
      <c r="G338" s="13"/>
      <c r="H338" s="13"/>
      <c r="I338" s="13"/>
      <c r="J338" s="13"/>
      <c r="K338" s="13"/>
      <c r="L338" s="13"/>
      <c r="M338" s="13"/>
      <c r="N338" s="13"/>
      <c r="O338" s="13"/>
      <c r="P338" s="29"/>
      <c r="Q338" s="32"/>
      <c r="R338" s="32"/>
      <c r="S338" s="32"/>
      <c r="T338" s="32"/>
      <c r="U338" s="91"/>
      <c r="V338" s="91"/>
      <c r="W338" s="91"/>
      <c r="X338" s="93"/>
      <c r="Y338" s="93"/>
      <c r="Z338" s="93"/>
      <c r="AA338" s="93"/>
      <c r="AB338" s="93"/>
      <c r="AC338" s="93"/>
      <c r="AD338" s="93"/>
    </row>
    <row r="339" spans="1:30" s="35" customFormat="1" x14ac:dyDescent="0.2">
      <c r="A339" s="42"/>
      <c r="B339" s="29"/>
      <c r="C339" s="29"/>
      <c r="D339" s="13"/>
      <c r="E339" s="13"/>
      <c r="F339" s="23"/>
      <c r="G339" s="13"/>
      <c r="H339" s="13"/>
      <c r="I339" s="13"/>
      <c r="J339" s="13"/>
      <c r="K339" s="13"/>
      <c r="L339" s="13"/>
      <c r="M339" s="13"/>
      <c r="N339" s="13"/>
      <c r="O339" s="13"/>
      <c r="P339" s="29"/>
      <c r="Q339" s="32"/>
      <c r="R339" s="32"/>
      <c r="S339" s="32"/>
      <c r="T339" s="32"/>
      <c r="U339" s="91"/>
      <c r="V339" s="91"/>
      <c r="W339" s="91"/>
      <c r="X339" s="93"/>
      <c r="Y339" s="93"/>
      <c r="Z339" s="93"/>
      <c r="AA339" s="93"/>
      <c r="AB339" s="93"/>
      <c r="AC339" s="93"/>
      <c r="AD339" s="93"/>
    </row>
    <row r="340" spans="1:30" s="35" customFormat="1" x14ac:dyDescent="0.2">
      <c r="A340" s="42"/>
      <c r="B340" s="29"/>
      <c r="C340" s="29"/>
      <c r="D340" s="13"/>
      <c r="E340" s="13"/>
      <c r="F340" s="23"/>
      <c r="G340" s="13"/>
      <c r="H340" s="13"/>
      <c r="I340" s="13"/>
      <c r="J340" s="13"/>
      <c r="K340" s="13"/>
      <c r="L340" s="13"/>
      <c r="M340" s="13"/>
      <c r="N340" s="13"/>
      <c r="O340" s="13"/>
      <c r="P340" s="29"/>
      <c r="Q340" s="32"/>
      <c r="R340" s="32"/>
      <c r="S340" s="32"/>
      <c r="T340" s="32"/>
      <c r="U340" s="91"/>
      <c r="V340" s="91"/>
      <c r="W340" s="91"/>
      <c r="X340" s="93"/>
      <c r="Y340" s="93"/>
      <c r="Z340" s="93"/>
      <c r="AA340" s="93"/>
      <c r="AB340" s="93"/>
      <c r="AC340" s="93"/>
      <c r="AD340" s="93"/>
    </row>
    <row r="341" spans="1:30" s="35" customFormat="1" x14ac:dyDescent="0.2">
      <c r="A341" s="42"/>
      <c r="B341" s="29"/>
      <c r="C341" s="29"/>
      <c r="D341" s="13"/>
      <c r="E341" s="13"/>
      <c r="F341" s="23"/>
      <c r="G341" s="13"/>
      <c r="H341" s="13"/>
      <c r="I341" s="13"/>
      <c r="J341" s="13"/>
      <c r="K341" s="13"/>
      <c r="L341" s="13"/>
      <c r="M341" s="13"/>
      <c r="N341" s="13"/>
      <c r="O341" s="13"/>
      <c r="P341" s="29"/>
      <c r="Q341" s="32"/>
      <c r="R341" s="32"/>
      <c r="S341" s="32"/>
      <c r="T341" s="32"/>
      <c r="U341" s="91"/>
      <c r="V341" s="91"/>
      <c r="W341" s="91"/>
      <c r="X341" s="93"/>
      <c r="Y341" s="93"/>
      <c r="Z341" s="93"/>
      <c r="AA341" s="93"/>
      <c r="AB341" s="93"/>
      <c r="AC341" s="93"/>
      <c r="AD341" s="93"/>
    </row>
    <row r="342" spans="1:30" s="35" customFormat="1" x14ac:dyDescent="0.2">
      <c r="A342" s="42"/>
      <c r="B342" s="29"/>
      <c r="C342" s="29"/>
      <c r="D342" s="13"/>
      <c r="E342" s="13"/>
      <c r="F342" s="23"/>
      <c r="G342" s="13"/>
      <c r="H342" s="13"/>
      <c r="I342" s="13"/>
      <c r="J342" s="13"/>
      <c r="K342" s="13"/>
      <c r="L342" s="13"/>
      <c r="M342" s="13"/>
      <c r="N342" s="13"/>
      <c r="O342" s="13"/>
      <c r="P342" s="29"/>
      <c r="Q342" s="32"/>
      <c r="R342" s="32"/>
      <c r="S342" s="32"/>
      <c r="T342" s="32"/>
      <c r="U342" s="91"/>
      <c r="V342" s="91"/>
      <c r="W342" s="91"/>
      <c r="X342" s="93"/>
      <c r="Y342" s="93"/>
      <c r="Z342" s="93"/>
      <c r="AA342" s="93"/>
      <c r="AB342" s="93"/>
      <c r="AC342" s="93"/>
      <c r="AD342" s="93"/>
    </row>
    <row r="343" spans="1:30" s="35" customFormat="1" x14ac:dyDescent="0.2">
      <c r="A343" s="42"/>
      <c r="B343" s="29"/>
      <c r="C343" s="29"/>
      <c r="D343" s="13"/>
      <c r="E343" s="13"/>
      <c r="F343" s="23"/>
      <c r="G343" s="13"/>
      <c r="H343" s="13"/>
      <c r="I343" s="13"/>
      <c r="J343" s="13"/>
      <c r="K343" s="13"/>
      <c r="L343" s="13"/>
      <c r="M343" s="13"/>
      <c r="N343" s="13"/>
      <c r="O343" s="13"/>
      <c r="P343" s="29"/>
      <c r="Q343" s="32"/>
      <c r="R343" s="32"/>
      <c r="S343" s="32"/>
      <c r="T343" s="32"/>
      <c r="U343" s="91"/>
      <c r="V343" s="91"/>
      <c r="W343" s="91"/>
      <c r="X343" s="93"/>
      <c r="Y343" s="93"/>
      <c r="Z343" s="93"/>
      <c r="AA343" s="93"/>
      <c r="AB343" s="93"/>
      <c r="AC343" s="93"/>
      <c r="AD343" s="93"/>
    </row>
    <row r="344" spans="1:30" s="35" customFormat="1" x14ac:dyDescent="0.2">
      <c r="A344" s="42"/>
      <c r="B344" s="29"/>
      <c r="C344" s="29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29"/>
      <c r="Q344" s="32"/>
      <c r="R344" s="32"/>
      <c r="S344" s="32"/>
      <c r="T344" s="32"/>
      <c r="U344" s="91"/>
      <c r="V344" s="91"/>
      <c r="W344" s="91"/>
      <c r="X344" s="93"/>
      <c r="Y344" s="93"/>
      <c r="Z344" s="93"/>
      <c r="AA344" s="93"/>
      <c r="AB344" s="93"/>
      <c r="AC344" s="93"/>
      <c r="AD344" s="93"/>
    </row>
    <row r="345" spans="1:30" s="35" customFormat="1" x14ac:dyDescent="0.2">
      <c r="A345" s="42"/>
      <c r="B345" s="29"/>
      <c r="C345" s="29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29"/>
      <c r="Q345" s="32"/>
      <c r="R345" s="32"/>
      <c r="S345" s="32"/>
      <c r="T345" s="32"/>
      <c r="U345" s="91"/>
      <c r="V345" s="91"/>
      <c r="W345" s="91"/>
      <c r="X345" s="93"/>
      <c r="Y345" s="93"/>
      <c r="Z345" s="93"/>
      <c r="AA345" s="93"/>
      <c r="AB345" s="93"/>
      <c r="AC345" s="93"/>
      <c r="AD345" s="93"/>
    </row>
    <row r="346" spans="1:30" s="35" customFormat="1" x14ac:dyDescent="0.2">
      <c r="A346" s="42"/>
      <c r="B346" s="29"/>
      <c r="C346" s="29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29"/>
      <c r="Q346" s="32"/>
      <c r="R346" s="32"/>
      <c r="S346" s="32"/>
      <c r="T346" s="32"/>
      <c r="U346" s="91"/>
      <c r="V346" s="91"/>
      <c r="W346" s="91"/>
      <c r="X346" s="93"/>
      <c r="Y346" s="93"/>
      <c r="Z346" s="93"/>
      <c r="AA346" s="93"/>
      <c r="AB346" s="93"/>
      <c r="AC346" s="93"/>
      <c r="AD346" s="93"/>
    </row>
    <row r="347" spans="1:30" s="35" customFormat="1" x14ac:dyDescent="0.2">
      <c r="A347" s="42"/>
      <c r="B347" s="29"/>
      <c r="C347" s="29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29"/>
      <c r="Q347" s="32"/>
      <c r="R347" s="32"/>
      <c r="S347" s="32"/>
      <c r="T347" s="32"/>
      <c r="U347" s="91"/>
      <c r="V347" s="91"/>
      <c r="W347" s="91"/>
      <c r="X347" s="93"/>
      <c r="Y347" s="93"/>
      <c r="Z347" s="93"/>
      <c r="AA347" s="93"/>
      <c r="AB347" s="93"/>
      <c r="AC347" s="93"/>
      <c r="AD347" s="93"/>
    </row>
    <row r="348" spans="1:30" s="35" customFormat="1" x14ac:dyDescent="0.2">
      <c r="A348" s="42"/>
      <c r="B348" s="29"/>
      <c r="C348" s="29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29"/>
      <c r="Q348" s="32"/>
      <c r="R348" s="32"/>
      <c r="S348" s="32"/>
      <c r="T348" s="32"/>
      <c r="U348" s="91"/>
      <c r="V348" s="91"/>
      <c r="W348" s="91"/>
      <c r="X348" s="93"/>
      <c r="Y348" s="93"/>
      <c r="Z348" s="93"/>
      <c r="AA348" s="93"/>
      <c r="AB348" s="93"/>
      <c r="AC348" s="93"/>
      <c r="AD348" s="93"/>
    </row>
    <row r="349" spans="1:30" s="35" customFormat="1" x14ac:dyDescent="0.2">
      <c r="A349" s="42"/>
      <c r="B349" s="29"/>
      <c r="C349" s="29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29"/>
      <c r="Q349" s="32"/>
      <c r="R349" s="32"/>
      <c r="S349" s="32"/>
      <c r="T349" s="32"/>
      <c r="U349" s="91"/>
      <c r="V349" s="91"/>
      <c r="W349" s="91"/>
      <c r="X349" s="93"/>
      <c r="Y349" s="93"/>
      <c r="Z349" s="93"/>
      <c r="AA349" s="93"/>
      <c r="AB349" s="93"/>
      <c r="AC349" s="93"/>
      <c r="AD349" s="93"/>
    </row>
    <row r="350" spans="1:30" s="35" customFormat="1" x14ac:dyDescent="0.2">
      <c r="A350" s="42"/>
      <c r="B350" s="29"/>
      <c r="C350" s="29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29"/>
      <c r="Q350" s="32"/>
      <c r="R350" s="32"/>
      <c r="S350" s="32"/>
      <c r="T350" s="32"/>
      <c r="U350" s="91"/>
      <c r="V350" s="91"/>
      <c r="W350" s="91"/>
      <c r="X350" s="93"/>
      <c r="Y350" s="93"/>
      <c r="Z350" s="93"/>
      <c r="AA350" s="93"/>
      <c r="AB350" s="93"/>
      <c r="AC350" s="93"/>
      <c r="AD350" s="93"/>
    </row>
    <row r="351" spans="1:30" s="35" customFormat="1" x14ac:dyDescent="0.2">
      <c r="A351" s="42"/>
      <c r="B351" s="29"/>
      <c r="C351" s="29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29"/>
      <c r="Q351" s="32"/>
      <c r="R351" s="32"/>
      <c r="S351" s="32"/>
      <c r="T351" s="32"/>
      <c r="U351" s="91"/>
      <c r="V351" s="91"/>
      <c r="W351" s="91"/>
      <c r="X351" s="93"/>
      <c r="Y351" s="93"/>
      <c r="Z351" s="93"/>
      <c r="AA351" s="93"/>
      <c r="AB351" s="93"/>
      <c r="AC351" s="93"/>
      <c r="AD351" s="93"/>
    </row>
    <row r="352" spans="1:30" s="35" customFormat="1" x14ac:dyDescent="0.2">
      <c r="A352" s="42"/>
      <c r="B352" s="29"/>
      <c r="C352" s="29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29"/>
      <c r="Q352" s="32"/>
      <c r="R352" s="32"/>
      <c r="S352" s="32"/>
      <c r="T352" s="32"/>
      <c r="U352" s="91"/>
      <c r="V352" s="91"/>
      <c r="W352" s="91"/>
      <c r="X352" s="93"/>
      <c r="Y352" s="93"/>
      <c r="Z352" s="93"/>
      <c r="AA352" s="93"/>
      <c r="AB352" s="93"/>
      <c r="AC352" s="93"/>
      <c r="AD352" s="93"/>
    </row>
    <row r="353" spans="1:30" s="35" customFormat="1" x14ac:dyDescent="0.2">
      <c r="A353" s="42"/>
      <c r="B353" s="29"/>
      <c r="C353" s="29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29"/>
      <c r="Q353" s="32"/>
      <c r="R353" s="32"/>
      <c r="S353" s="32"/>
      <c r="T353" s="32"/>
      <c r="U353" s="91"/>
      <c r="V353" s="91"/>
      <c r="W353" s="91"/>
      <c r="X353" s="93"/>
      <c r="Y353" s="93"/>
      <c r="Z353" s="93"/>
      <c r="AA353" s="93"/>
      <c r="AB353" s="93"/>
      <c r="AC353" s="93"/>
      <c r="AD353" s="93"/>
    </row>
    <row r="354" spans="1:30" s="35" customFormat="1" x14ac:dyDescent="0.2">
      <c r="A354" s="42"/>
      <c r="B354" s="29"/>
      <c r="C354" s="29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29"/>
      <c r="Q354" s="32"/>
      <c r="R354" s="32"/>
      <c r="S354" s="32"/>
      <c r="T354" s="32"/>
      <c r="U354" s="91"/>
      <c r="V354" s="91"/>
      <c r="W354" s="91"/>
      <c r="X354" s="93"/>
      <c r="Y354" s="93"/>
      <c r="Z354" s="93"/>
      <c r="AA354" s="93"/>
      <c r="AB354" s="93"/>
      <c r="AC354" s="93"/>
      <c r="AD354" s="93"/>
    </row>
    <row r="355" spans="1:30" s="35" customFormat="1" x14ac:dyDescent="0.2">
      <c r="A355" s="42"/>
      <c r="B355" s="29"/>
      <c r="C355" s="29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29"/>
      <c r="Q355" s="32"/>
      <c r="R355" s="32"/>
      <c r="S355" s="32"/>
      <c r="T355" s="32"/>
      <c r="U355" s="91"/>
      <c r="V355" s="91"/>
      <c r="W355" s="91"/>
      <c r="X355" s="93"/>
      <c r="Y355" s="93"/>
      <c r="Z355" s="93"/>
      <c r="AA355" s="93"/>
      <c r="AB355" s="93"/>
      <c r="AC355" s="93"/>
      <c r="AD355" s="93"/>
    </row>
    <row r="356" spans="1:30" s="35" customFormat="1" x14ac:dyDescent="0.2">
      <c r="A356" s="42"/>
      <c r="B356" s="29"/>
      <c r="C356" s="29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29"/>
      <c r="Q356" s="32"/>
      <c r="R356" s="32"/>
      <c r="S356" s="32"/>
      <c r="T356" s="32"/>
      <c r="U356" s="91"/>
      <c r="V356" s="91"/>
      <c r="W356" s="91"/>
      <c r="X356" s="93"/>
      <c r="Y356" s="93"/>
      <c r="Z356" s="93"/>
      <c r="AA356" s="93"/>
      <c r="AB356" s="93"/>
      <c r="AC356" s="93"/>
      <c r="AD356" s="93"/>
    </row>
    <row r="357" spans="1:30" s="35" customFormat="1" x14ac:dyDescent="0.2">
      <c r="A357" s="42"/>
      <c r="B357" s="29"/>
      <c r="C357" s="29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29"/>
      <c r="Q357" s="32"/>
      <c r="R357" s="32"/>
      <c r="S357" s="32"/>
      <c r="T357" s="32"/>
      <c r="U357" s="91"/>
      <c r="V357" s="91"/>
      <c r="W357" s="91"/>
      <c r="X357" s="93"/>
      <c r="Y357" s="93"/>
      <c r="Z357" s="93"/>
      <c r="AA357" s="93"/>
      <c r="AB357" s="93"/>
      <c r="AC357" s="93"/>
      <c r="AD357" s="93"/>
    </row>
    <row r="358" spans="1:30" s="35" customFormat="1" x14ac:dyDescent="0.2">
      <c r="A358" s="42"/>
      <c r="B358" s="29"/>
      <c r="C358" s="29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29"/>
      <c r="Q358" s="32"/>
      <c r="R358" s="32"/>
      <c r="S358" s="32"/>
      <c r="T358" s="32"/>
      <c r="U358" s="91"/>
      <c r="V358" s="91"/>
      <c r="W358" s="91"/>
      <c r="X358" s="93"/>
      <c r="Y358" s="93"/>
      <c r="Z358" s="93"/>
      <c r="AA358" s="93"/>
      <c r="AB358" s="93"/>
      <c r="AC358" s="93"/>
      <c r="AD358" s="93"/>
    </row>
    <row r="359" spans="1:30" s="35" customFormat="1" x14ac:dyDescent="0.2">
      <c r="A359" s="42"/>
      <c r="B359" s="29"/>
      <c r="C359" s="29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29"/>
      <c r="Q359" s="32"/>
      <c r="R359" s="32"/>
      <c r="S359" s="32"/>
      <c r="T359" s="32"/>
      <c r="U359" s="91"/>
      <c r="V359" s="91"/>
      <c r="W359" s="91"/>
      <c r="X359" s="93"/>
      <c r="Y359" s="93"/>
      <c r="Z359" s="93"/>
      <c r="AA359" s="93"/>
      <c r="AB359" s="93"/>
      <c r="AC359" s="93"/>
      <c r="AD359" s="93"/>
    </row>
    <row r="360" spans="1:30" s="35" customFormat="1" x14ac:dyDescent="0.2">
      <c r="A360" s="42"/>
      <c r="B360" s="29"/>
      <c r="C360" s="29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29"/>
      <c r="Q360" s="32"/>
      <c r="R360" s="32"/>
      <c r="S360" s="32"/>
      <c r="T360" s="32"/>
      <c r="U360" s="91"/>
      <c r="V360" s="91"/>
      <c r="W360" s="91"/>
      <c r="X360" s="93"/>
      <c r="Y360" s="93"/>
      <c r="Z360" s="93"/>
      <c r="AA360" s="93"/>
      <c r="AB360" s="93"/>
      <c r="AC360" s="93"/>
      <c r="AD360" s="93"/>
    </row>
    <row r="361" spans="1:30" s="35" customFormat="1" x14ac:dyDescent="0.2">
      <c r="A361" s="42"/>
      <c r="B361" s="29"/>
      <c r="C361" s="29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29"/>
      <c r="Q361" s="32"/>
      <c r="R361" s="32"/>
      <c r="S361" s="32"/>
      <c r="T361" s="32"/>
      <c r="U361" s="91"/>
      <c r="V361" s="91"/>
      <c r="W361" s="91"/>
      <c r="X361" s="93"/>
      <c r="Y361" s="93"/>
      <c r="Z361" s="93"/>
      <c r="AA361" s="93"/>
      <c r="AB361" s="93"/>
      <c r="AC361" s="93"/>
      <c r="AD361" s="93"/>
    </row>
    <row r="362" spans="1:30" s="35" customFormat="1" x14ac:dyDescent="0.2">
      <c r="A362" s="42"/>
      <c r="B362" s="29"/>
      <c r="C362" s="29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29"/>
      <c r="Q362" s="32"/>
      <c r="R362" s="32"/>
      <c r="S362" s="32"/>
      <c r="T362" s="32"/>
      <c r="U362" s="91"/>
      <c r="V362" s="91"/>
      <c r="W362" s="91"/>
      <c r="X362" s="93"/>
      <c r="Y362" s="93"/>
      <c r="Z362" s="93"/>
      <c r="AA362" s="93"/>
      <c r="AB362" s="93"/>
      <c r="AC362" s="93"/>
      <c r="AD362" s="93"/>
    </row>
    <row r="363" spans="1:30" s="35" customFormat="1" x14ac:dyDescent="0.2">
      <c r="A363" s="42"/>
      <c r="B363" s="29"/>
      <c r="C363" s="29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29"/>
      <c r="Q363" s="32"/>
      <c r="R363" s="32"/>
      <c r="S363" s="32"/>
      <c r="T363" s="32"/>
      <c r="U363" s="91"/>
      <c r="V363" s="91"/>
      <c r="W363" s="91"/>
      <c r="X363" s="93"/>
      <c r="Y363" s="93"/>
      <c r="Z363" s="93"/>
      <c r="AA363" s="93"/>
      <c r="AB363" s="93"/>
      <c r="AC363" s="93"/>
      <c r="AD363" s="93"/>
    </row>
    <row r="364" spans="1:30" s="35" customFormat="1" x14ac:dyDescent="0.2">
      <c r="A364" s="42"/>
      <c r="B364" s="29"/>
      <c r="C364" s="29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29"/>
      <c r="Q364" s="32"/>
      <c r="R364" s="32"/>
      <c r="S364" s="32"/>
      <c r="T364" s="32"/>
      <c r="U364" s="91"/>
      <c r="V364" s="91"/>
      <c r="W364" s="91"/>
      <c r="X364" s="93"/>
      <c r="Y364" s="93"/>
      <c r="Z364" s="93"/>
      <c r="AA364" s="93"/>
      <c r="AB364" s="93"/>
      <c r="AC364" s="93"/>
      <c r="AD364" s="93"/>
    </row>
    <row r="365" spans="1:30" s="35" customFormat="1" x14ac:dyDescent="0.2">
      <c r="A365" s="42"/>
      <c r="B365" s="29"/>
      <c r="C365" s="29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29"/>
      <c r="Q365" s="32"/>
      <c r="R365" s="32"/>
      <c r="S365" s="32"/>
      <c r="T365" s="32"/>
      <c r="U365" s="91"/>
      <c r="V365" s="91"/>
      <c r="W365" s="91"/>
      <c r="X365" s="93"/>
      <c r="Y365" s="93"/>
      <c r="Z365" s="93"/>
      <c r="AA365" s="93"/>
      <c r="AB365" s="93"/>
      <c r="AC365" s="93"/>
      <c r="AD365" s="93"/>
    </row>
    <row r="366" spans="1:30" s="35" customFormat="1" x14ac:dyDescent="0.2">
      <c r="A366" s="42"/>
      <c r="B366" s="29"/>
      <c r="C366" s="29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29"/>
      <c r="Q366" s="32"/>
      <c r="R366" s="32"/>
      <c r="S366" s="32"/>
      <c r="T366" s="32"/>
      <c r="U366" s="91"/>
      <c r="V366" s="91"/>
      <c r="W366" s="91"/>
      <c r="X366" s="93"/>
      <c r="Y366" s="93"/>
      <c r="Z366" s="93"/>
      <c r="AA366" s="93"/>
      <c r="AB366" s="93"/>
      <c r="AC366" s="93"/>
      <c r="AD366" s="93"/>
    </row>
    <row r="367" spans="1:30" s="35" customFormat="1" x14ac:dyDescent="0.2">
      <c r="A367" s="42"/>
      <c r="B367" s="29"/>
      <c r="C367" s="29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29"/>
      <c r="Q367" s="32"/>
      <c r="R367" s="32"/>
      <c r="S367" s="32"/>
      <c r="T367" s="32"/>
      <c r="U367" s="91"/>
      <c r="V367" s="91"/>
      <c r="W367" s="91"/>
      <c r="X367" s="93"/>
      <c r="Y367" s="93"/>
      <c r="Z367" s="93"/>
      <c r="AA367" s="93"/>
      <c r="AB367" s="93"/>
      <c r="AC367" s="93"/>
      <c r="AD367" s="93"/>
    </row>
    <row r="368" spans="1:30" s="37" customFormat="1" x14ac:dyDescent="0.2">
      <c r="A368" s="42"/>
      <c r="B368" s="29"/>
      <c r="C368" s="29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29"/>
      <c r="Q368"/>
      <c r="R368"/>
      <c r="S368"/>
      <c r="T368"/>
      <c r="U368" s="78"/>
      <c r="V368" s="78"/>
      <c r="W368" s="78"/>
      <c r="X368" s="94"/>
      <c r="Y368" s="94"/>
      <c r="Z368" s="94"/>
      <c r="AA368" s="94"/>
      <c r="AB368" s="94"/>
      <c r="AC368" s="94"/>
      <c r="AD368" s="94"/>
    </row>
    <row r="369" spans="1:30" s="37" customFormat="1" x14ac:dyDescent="0.2">
      <c r="A369" s="42"/>
      <c r="B369" s="29"/>
      <c r="C369" s="29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29"/>
      <c r="Q369"/>
      <c r="R369"/>
      <c r="S369"/>
      <c r="T369"/>
      <c r="U369" s="78"/>
      <c r="V369" s="78"/>
      <c r="W369" s="78"/>
      <c r="X369" s="94"/>
      <c r="Y369" s="94"/>
      <c r="Z369" s="94"/>
      <c r="AA369" s="94"/>
      <c r="AB369" s="94"/>
      <c r="AC369" s="94"/>
      <c r="AD369" s="94"/>
    </row>
    <row r="370" spans="1:30" s="37" customFormat="1" x14ac:dyDescent="0.2">
      <c r="A370" s="42"/>
      <c r="B370" s="29"/>
      <c r="C370" s="29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29"/>
      <c r="Q370"/>
      <c r="R370"/>
      <c r="S370"/>
      <c r="T370"/>
      <c r="U370" s="78"/>
      <c r="V370" s="78"/>
      <c r="W370" s="78"/>
      <c r="X370" s="94"/>
      <c r="Y370" s="94"/>
      <c r="Z370" s="94"/>
      <c r="AA370" s="94"/>
      <c r="AB370" s="94"/>
      <c r="AC370" s="94"/>
      <c r="AD370" s="94"/>
    </row>
    <row r="371" spans="1:30" s="37" customFormat="1" x14ac:dyDescent="0.2">
      <c r="A371" s="42"/>
      <c r="B371" s="29"/>
      <c r="C371" s="29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29"/>
      <c r="Q371"/>
      <c r="R371"/>
      <c r="S371"/>
      <c r="T371"/>
      <c r="U371" s="78"/>
      <c r="V371" s="78"/>
      <c r="W371" s="78"/>
      <c r="X371" s="94"/>
      <c r="Y371" s="94"/>
      <c r="Z371" s="94"/>
      <c r="AA371" s="94"/>
      <c r="AB371" s="94"/>
      <c r="AC371" s="94"/>
      <c r="AD371" s="94"/>
    </row>
    <row r="372" spans="1:30" s="37" customFormat="1" x14ac:dyDescent="0.2">
      <c r="A372" s="68"/>
      <c r="B372" s="38"/>
      <c r="C372" s="38"/>
      <c r="D372" s="14"/>
      <c r="E372" s="14"/>
      <c r="F372" s="13"/>
      <c r="G372" s="14"/>
      <c r="H372" s="14"/>
      <c r="I372" s="14"/>
      <c r="J372" s="14"/>
      <c r="K372" s="14"/>
      <c r="L372" s="14"/>
      <c r="M372" s="14"/>
      <c r="N372" s="14"/>
      <c r="O372" s="14"/>
      <c r="P372" s="38"/>
      <c r="Q372"/>
      <c r="R372"/>
      <c r="S372"/>
      <c r="T372"/>
      <c r="U372" s="78"/>
      <c r="V372" s="78"/>
      <c r="W372" s="78"/>
      <c r="X372" s="94"/>
      <c r="Y372" s="94"/>
      <c r="Z372" s="94"/>
      <c r="AA372" s="94"/>
      <c r="AB372" s="94"/>
      <c r="AC372" s="94"/>
      <c r="AD372" s="94"/>
    </row>
    <row r="373" spans="1:30" s="37" customFormat="1" x14ac:dyDescent="0.2">
      <c r="A373" s="68"/>
      <c r="B373" s="38"/>
      <c r="C373" s="38"/>
      <c r="D373" s="14"/>
      <c r="E373" s="14"/>
      <c r="F373" s="13"/>
      <c r="G373" s="14"/>
      <c r="H373" s="14"/>
      <c r="I373" s="14"/>
      <c r="J373" s="14"/>
      <c r="K373" s="14"/>
      <c r="L373" s="14"/>
      <c r="M373" s="14"/>
      <c r="N373" s="14"/>
      <c r="O373" s="14"/>
      <c r="P373" s="38"/>
      <c r="Q373"/>
      <c r="R373"/>
      <c r="S373"/>
      <c r="T373"/>
      <c r="U373" s="78"/>
      <c r="V373" s="78"/>
      <c r="W373" s="78"/>
      <c r="X373" s="94"/>
      <c r="Y373" s="94"/>
      <c r="Z373" s="94"/>
      <c r="AA373" s="94"/>
      <c r="AB373" s="94"/>
      <c r="AC373" s="94"/>
      <c r="AD373" s="94"/>
    </row>
    <row r="374" spans="1:30" s="37" customFormat="1" x14ac:dyDescent="0.2">
      <c r="A374" s="68"/>
      <c r="B374" s="38"/>
      <c r="C374" s="38"/>
      <c r="D374" s="14"/>
      <c r="E374" s="14"/>
      <c r="F374" s="13"/>
      <c r="G374" s="14"/>
      <c r="H374" s="14"/>
      <c r="I374" s="14"/>
      <c r="J374" s="14"/>
      <c r="K374" s="14"/>
      <c r="L374" s="14"/>
      <c r="M374" s="14"/>
      <c r="N374" s="14"/>
      <c r="O374" s="14"/>
      <c r="P374" s="38"/>
      <c r="Q374"/>
      <c r="R374"/>
      <c r="S374"/>
      <c r="T374"/>
      <c r="U374" s="78"/>
      <c r="V374" s="78"/>
      <c r="W374" s="78"/>
      <c r="X374" s="94"/>
      <c r="Y374" s="94"/>
      <c r="Z374" s="94"/>
      <c r="AA374" s="94"/>
      <c r="AB374" s="94"/>
      <c r="AC374" s="94"/>
      <c r="AD374" s="94"/>
    </row>
    <row r="375" spans="1:30" s="37" customFormat="1" x14ac:dyDescent="0.2">
      <c r="A375" s="68"/>
      <c r="B375" s="38"/>
      <c r="C375" s="38"/>
      <c r="D375" s="14"/>
      <c r="E375" s="14"/>
      <c r="F375" s="13"/>
      <c r="G375" s="14"/>
      <c r="H375" s="14"/>
      <c r="I375" s="14"/>
      <c r="J375" s="14"/>
      <c r="K375" s="14"/>
      <c r="L375" s="14"/>
      <c r="M375" s="14"/>
      <c r="N375" s="14"/>
      <c r="O375" s="14"/>
      <c r="P375" s="38"/>
      <c r="Q375"/>
      <c r="R375"/>
      <c r="S375"/>
      <c r="T375"/>
      <c r="U375" s="78"/>
      <c r="V375" s="78"/>
      <c r="W375" s="78"/>
      <c r="X375" s="94"/>
      <c r="Y375" s="94"/>
      <c r="Z375" s="94"/>
      <c r="AA375" s="94"/>
      <c r="AB375" s="94"/>
      <c r="AC375" s="94"/>
      <c r="AD375" s="94"/>
    </row>
    <row r="376" spans="1:30" s="37" customFormat="1" x14ac:dyDescent="0.2">
      <c r="A376" s="68"/>
      <c r="B376" s="38"/>
      <c r="C376" s="38"/>
      <c r="D376" s="14"/>
      <c r="E376" s="14"/>
      <c r="F376" s="13"/>
      <c r="G376" s="14"/>
      <c r="H376" s="14"/>
      <c r="I376" s="14"/>
      <c r="J376" s="14"/>
      <c r="K376" s="14"/>
      <c r="L376" s="14"/>
      <c r="M376" s="14"/>
      <c r="N376" s="14"/>
      <c r="O376" s="14"/>
      <c r="P376" s="38"/>
      <c r="Q376"/>
      <c r="R376"/>
      <c r="S376"/>
      <c r="T376"/>
      <c r="U376" s="78"/>
      <c r="V376" s="78"/>
      <c r="W376" s="78"/>
      <c r="X376" s="94"/>
      <c r="Y376" s="94"/>
      <c r="Z376" s="94"/>
      <c r="AA376" s="94"/>
      <c r="AB376" s="94"/>
      <c r="AC376" s="94"/>
      <c r="AD376" s="94"/>
    </row>
    <row r="377" spans="1:30" s="37" customFormat="1" x14ac:dyDescent="0.2">
      <c r="A377" s="68"/>
      <c r="B377" s="38"/>
      <c r="C377" s="38"/>
      <c r="D377" s="14"/>
      <c r="E377" s="14"/>
      <c r="F377" s="13"/>
      <c r="G377" s="14"/>
      <c r="H377" s="14"/>
      <c r="I377" s="14"/>
      <c r="J377" s="14"/>
      <c r="K377" s="14"/>
      <c r="L377" s="14"/>
      <c r="M377" s="14"/>
      <c r="N377" s="14"/>
      <c r="O377" s="14"/>
      <c r="P377" s="38"/>
      <c r="Q377"/>
      <c r="R377"/>
      <c r="S377"/>
      <c r="T377"/>
      <c r="U377" s="78"/>
      <c r="V377" s="78"/>
      <c r="W377" s="78"/>
      <c r="X377" s="94"/>
      <c r="Y377" s="94"/>
      <c r="Z377" s="94"/>
      <c r="AA377" s="94"/>
      <c r="AB377" s="94"/>
      <c r="AC377" s="94"/>
      <c r="AD377" s="94"/>
    </row>
    <row r="378" spans="1:30" s="37" customFormat="1" x14ac:dyDescent="0.2">
      <c r="A378" s="68"/>
      <c r="B378" s="38"/>
      <c r="C378" s="38"/>
      <c r="D378" s="14"/>
      <c r="E378" s="14"/>
      <c r="F378" s="13"/>
      <c r="G378" s="14"/>
      <c r="H378" s="14"/>
      <c r="I378" s="14"/>
      <c r="J378" s="14"/>
      <c r="K378" s="14"/>
      <c r="L378" s="14"/>
      <c r="M378" s="14"/>
      <c r="N378" s="14"/>
      <c r="O378" s="14"/>
      <c r="P378" s="38"/>
      <c r="Q378"/>
      <c r="R378"/>
      <c r="S378"/>
      <c r="T378"/>
      <c r="U378" s="78"/>
      <c r="V378" s="78"/>
      <c r="W378" s="78"/>
      <c r="X378" s="94"/>
      <c r="Y378" s="94"/>
      <c r="Z378" s="94"/>
      <c r="AA378" s="94"/>
      <c r="AB378" s="94"/>
      <c r="AC378" s="94"/>
      <c r="AD378" s="94"/>
    </row>
    <row r="379" spans="1:30" s="37" customFormat="1" x14ac:dyDescent="0.2">
      <c r="A379" s="68"/>
      <c r="B379" s="38"/>
      <c r="C379" s="38"/>
      <c r="D379" s="14"/>
      <c r="E379" s="14"/>
      <c r="F379" s="13"/>
      <c r="G379" s="14"/>
      <c r="H379" s="14"/>
      <c r="I379" s="14"/>
      <c r="J379" s="14"/>
      <c r="K379" s="14"/>
      <c r="L379" s="14"/>
      <c r="M379" s="14"/>
      <c r="N379" s="14"/>
      <c r="O379" s="14"/>
      <c r="P379" s="38"/>
      <c r="Q379"/>
      <c r="R379"/>
      <c r="S379"/>
      <c r="T379"/>
      <c r="U379" s="78"/>
      <c r="V379" s="78"/>
      <c r="W379" s="78"/>
      <c r="X379" s="94"/>
      <c r="Y379" s="94"/>
      <c r="Z379" s="94"/>
      <c r="AA379" s="94"/>
      <c r="AB379" s="94"/>
      <c r="AC379" s="94"/>
      <c r="AD379" s="94"/>
    </row>
    <row r="380" spans="1:30" s="37" customFormat="1" x14ac:dyDescent="0.2">
      <c r="A380" s="68"/>
      <c r="B380" s="38"/>
      <c r="C380" s="38"/>
      <c r="D380" s="14"/>
      <c r="E380" s="14"/>
      <c r="F380" s="13"/>
      <c r="G380" s="14"/>
      <c r="H380" s="14"/>
      <c r="I380" s="14"/>
      <c r="J380" s="14"/>
      <c r="K380" s="14"/>
      <c r="L380" s="14"/>
      <c r="M380" s="14"/>
      <c r="N380" s="14"/>
      <c r="O380" s="14"/>
      <c r="P380" s="38"/>
      <c r="Q380"/>
      <c r="R380"/>
      <c r="S380"/>
      <c r="T380"/>
      <c r="U380" s="78"/>
      <c r="V380" s="78"/>
      <c r="W380" s="78"/>
      <c r="X380" s="94"/>
      <c r="Y380" s="94"/>
      <c r="Z380" s="94"/>
      <c r="AA380" s="94"/>
      <c r="AB380" s="94"/>
      <c r="AC380" s="94"/>
      <c r="AD380" s="94"/>
    </row>
    <row r="381" spans="1:30" s="37" customFormat="1" x14ac:dyDescent="0.2">
      <c r="A381" s="68"/>
      <c r="B381" s="38"/>
      <c r="C381" s="38"/>
      <c r="D381" s="14"/>
      <c r="E381" s="14"/>
      <c r="F381" s="13"/>
      <c r="G381" s="14"/>
      <c r="H381" s="14"/>
      <c r="I381" s="14"/>
      <c r="J381" s="14"/>
      <c r="K381" s="14"/>
      <c r="L381" s="14"/>
      <c r="M381" s="14"/>
      <c r="N381" s="14"/>
      <c r="O381" s="14"/>
      <c r="P381" s="38"/>
      <c r="Q381"/>
      <c r="R381"/>
      <c r="S381"/>
      <c r="T381"/>
      <c r="U381" s="78"/>
      <c r="V381" s="78"/>
      <c r="W381" s="78"/>
      <c r="X381" s="94"/>
      <c r="Y381" s="94"/>
      <c r="Z381" s="94"/>
      <c r="AA381" s="94"/>
      <c r="AB381" s="94"/>
      <c r="AC381" s="94"/>
      <c r="AD381" s="94"/>
    </row>
    <row r="382" spans="1:30" s="37" customFormat="1" x14ac:dyDescent="0.2">
      <c r="A382" s="68"/>
      <c r="B382" s="38"/>
      <c r="C382" s="38"/>
      <c r="D382" s="14"/>
      <c r="E382" s="14"/>
      <c r="F382" s="13"/>
      <c r="G382" s="14"/>
      <c r="H382" s="14"/>
      <c r="I382" s="14"/>
      <c r="J382" s="14"/>
      <c r="K382" s="14"/>
      <c r="L382" s="14"/>
      <c r="M382" s="14"/>
      <c r="N382" s="14"/>
      <c r="O382" s="14"/>
      <c r="P382" s="38"/>
      <c r="Q382"/>
      <c r="R382"/>
      <c r="S382"/>
      <c r="T382"/>
      <c r="U382" s="78"/>
      <c r="V382" s="78"/>
      <c r="W382" s="78"/>
      <c r="X382" s="94"/>
      <c r="Y382" s="94"/>
      <c r="Z382" s="94"/>
      <c r="AA382" s="94"/>
      <c r="AB382" s="94"/>
      <c r="AC382" s="94"/>
      <c r="AD382" s="94"/>
    </row>
    <row r="383" spans="1:30" s="37" customFormat="1" x14ac:dyDescent="0.2">
      <c r="A383" s="68"/>
      <c r="B383" s="38"/>
      <c r="C383" s="38"/>
      <c r="D383" s="14"/>
      <c r="E383" s="14"/>
      <c r="F383" s="13"/>
      <c r="G383" s="14"/>
      <c r="H383" s="14"/>
      <c r="I383" s="14"/>
      <c r="J383" s="14"/>
      <c r="K383" s="14"/>
      <c r="L383" s="14"/>
      <c r="M383" s="14"/>
      <c r="N383" s="14"/>
      <c r="O383" s="14"/>
      <c r="P383" s="38"/>
      <c r="Q383"/>
      <c r="R383"/>
      <c r="S383"/>
      <c r="T383"/>
      <c r="U383" s="78"/>
      <c r="V383" s="78"/>
      <c r="W383" s="78"/>
      <c r="X383" s="94"/>
      <c r="Y383" s="94"/>
      <c r="Z383" s="94"/>
      <c r="AA383" s="94"/>
      <c r="AB383" s="94"/>
      <c r="AC383" s="94"/>
      <c r="AD383" s="94"/>
    </row>
    <row r="384" spans="1:30" s="37" customFormat="1" x14ac:dyDescent="0.2">
      <c r="A384" s="68"/>
      <c r="B384" s="38"/>
      <c r="C384" s="38"/>
      <c r="D384" s="14"/>
      <c r="E384" s="14"/>
      <c r="F384" s="13"/>
      <c r="G384" s="14"/>
      <c r="H384" s="14"/>
      <c r="I384" s="14"/>
      <c r="J384" s="14"/>
      <c r="K384" s="14"/>
      <c r="L384" s="14"/>
      <c r="M384" s="14"/>
      <c r="N384" s="14"/>
      <c r="O384" s="14"/>
      <c r="P384" s="38"/>
      <c r="Q384"/>
      <c r="R384"/>
      <c r="S384"/>
      <c r="T384"/>
      <c r="U384" s="78"/>
      <c r="V384" s="78"/>
      <c r="W384" s="78"/>
      <c r="X384" s="94"/>
      <c r="Y384" s="94"/>
      <c r="Z384" s="94"/>
      <c r="AA384" s="94"/>
      <c r="AB384" s="94"/>
      <c r="AC384" s="94"/>
      <c r="AD384" s="94"/>
    </row>
  </sheetData>
  <sheetProtection algorithmName="SHA-512" hashValue="r+ndTKYZP0lOm/ZZPM/DFYRslNnEfyUM/FkJxpZrIeg/JJ1peU6VryCd2L3+a+tHpllJ7MV9xsxk7SQAiqdqxg==" saltValue="TBhLS21Bw0gpAN9jnADkbA==" spinCount="100000" sheet="1" objects="1" scenarios="1" selectLockedCells="1" selectUnlockedCells="1"/>
  <mergeCells count="6">
    <mergeCell ref="A186:P186"/>
    <mergeCell ref="A1:P1"/>
    <mergeCell ref="A2:P2"/>
    <mergeCell ref="A3:P3"/>
    <mergeCell ref="A4:P4"/>
    <mergeCell ref="A5:P5"/>
  </mergeCells>
  <phoneticPr fontId="11" type="noConversion"/>
  <printOptions horizontalCentered="1"/>
  <pageMargins left="0" right="0" top="0.78740157480314965" bottom="0.78740157480314965" header="0.31496062992125984" footer="0.31496062992125984"/>
  <pageSetup paperSize="122" scale="70" orientation="landscape" r:id="rId1"/>
  <headerFooter alignWithMargins="0">
    <oddFooter>&amp;L&amp;D&amp;C&amp;P&amp;RDirecciòn de Planificacòn Estratègica y Prespuesto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PRESUPUESTARIA</vt:lpstr>
      <vt:lpstr>'EJECUCION PRESUPUESTARIA'!Área_de_impresión</vt:lpstr>
      <vt:lpstr>'EJECUCION PRESUPUESTARIA'!Títulos_a_imprimir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Edgardo Gómez</cp:lastModifiedBy>
  <cp:lastPrinted>2022-08-03T21:55:22Z</cp:lastPrinted>
  <dcterms:created xsi:type="dcterms:W3CDTF">2022-06-03T22:42:05Z</dcterms:created>
  <dcterms:modified xsi:type="dcterms:W3CDTF">2022-09-06T17:23:14Z</dcterms:modified>
</cp:coreProperties>
</file>