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gomez\Desktop\para transparencia mensualemte\"/>
    </mc:Choice>
  </mc:AlternateContent>
  <xr:revisionPtr revIDLastSave="0" documentId="13_ncr:1_{360B37AF-8FF3-4D08-82F7-A2906697E0D9}" xr6:coauthVersionLast="45" xr6:coauthVersionMax="45" xr10:uidLastSave="{00000000-0000-0000-0000-000000000000}"/>
  <workbookProtection workbookAlgorithmName="SHA-512" workbookHashValue="Fu/+7BUu7imiP3wKp5jByq2aWxTAOu9lQQvYCaGY/JRi/pLbSkFDTzR+Hpv29MkQlNIRd+bgz6F2P9nTVaBkMg==" workbookSaltValue="OfT4CT7IHeCi9BzCo1Emkw==" workbookSpinCount="100000" lockStructure="1"/>
  <bookViews>
    <workbookView xWindow="-120" yWindow="-120" windowWidth="24240" windowHeight="13140" xr2:uid="{B7F73ADF-9A7C-4716-A93F-891FBFC238FE}"/>
  </bookViews>
  <sheets>
    <sheet name="Ejecucion de Marzo" sheetId="1" r:id="rId1"/>
  </sheets>
  <definedNames>
    <definedName name="_xlnm.Print_Area" localSheetId="0">'Ejecucion de Marzo'!$A$1:$S$276</definedName>
    <definedName name="_xlnm.Print_Titles" localSheetId="0">'Ejecucion de Marzo'!$1:$7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9" i="1" l="1"/>
  <c r="I66" i="1"/>
  <c r="I29" i="1"/>
  <c r="F22" i="1" l="1"/>
  <c r="F11" i="1" s="1"/>
  <c r="F66" i="1"/>
  <c r="F28" i="1" s="1"/>
  <c r="F121" i="1"/>
  <c r="F76" i="1" s="1"/>
  <c r="F145" i="1"/>
  <c r="F131" i="1" s="1"/>
  <c r="F169" i="1"/>
  <c r="F154" i="1" s="1"/>
  <c r="F174" i="1"/>
  <c r="F177" i="1"/>
  <c r="F183" i="1"/>
  <c r="F199" i="1"/>
  <c r="F190" i="1" s="1"/>
  <c r="F233" i="1"/>
  <c r="F205" i="1" s="1"/>
  <c r="F243" i="1"/>
  <c r="F237" i="1" s="1"/>
  <c r="F251" i="1"/>
  <c r="F248" i="1" s="1"/>
  <c r="F266" i="1"/>
  <c r="F253" i="1" s="1"/>
  <c r="F273" i="1"/>
  <c r="F271" i="1" s="1"/>
  <c r="F275" i="1"/>
  <c r="Q276" i="1"/>
  <c r="P276" i="1"/>
  <c r="P275" i="1" s="1"/>
  <c r="L276" i="1"/>
  <c r="L275" i="1" s="1"/>
  <c r="E276" i="1"/>
  <c r="O275" i="1"/>
  <c r="K275" i="1"/>
  <c r="J275" i="1"/>
  <c r="I275" i="1"/>
  <c r="H275" i="1"/>
  <c r="D275" i="1"/>
  <c r="C275" i="1"/>
  <c r="Q274" i="1"/>
  <c r="P274" i="1"/>
  <c r="P273" i="1" s="1"/>
  <c r="L274" i="1"/>
  <c r="E274" i="1"/>
  <c r="O273" i="1"/>
  <c r="O271" i="1" s="1"/>
  <c r="K273" i="1"/>
  <c r="J273" i="1"/>
  <c r="J271" i="1" s="1"/>
  <c r="I273" i="1"/>
  <c r="I271" i="1" s="1"/>
  <c r="H273" i="1"/>
  <c r="D273" i="1"/>
  <c r="D271" i="1" s="1"/>
  <c r="C273" i="1"/>
  <c r="C271" i="1" s="1"/>
  <c r="P272" i="1"/>
  <c r="L272" i="1"/>
  <c r="E272" i="1"/>
  <c r="G272" i="1" s="1"/>
  <c r="S272" i="1" s="1"/>
  <c r="K271" i="1"/>
  <c r="Q270" i="1"/>
  <c r="P270" i="1"/>
  <c r="L270" i="1"/>
  <c r="E270" i="1"/>
  <c r="G270" i="1" s="1"/>
  <c r="S270" i="1" s="1"/>
  <c r="Q269" i="1"/>
  <c r="P269" i="1"/>
  <c r="L269" i="1"/>
  <c r="E269" i="1"/>
  <c r="G269" i="1" s="1"/>
  <c r="M269" i="1" s="1"/>
  <c r="Q268" i="1"/>
  <c r="P268" i="1"/>
  <c r="L268" i="1"/>
  <c r="E268" i="1"/>
  <c r="G268" i="1" s="1"/>
  <c r="N268" i="1" s="1"/>
  <c r="Q267" i="1"/>
  <c r="P267" i="1"/>
  <c r="L267" i="1"/>
  <c r="E267" i="1"/>
  <c r="O266" i="1"/>
  <c r="O253" i="1" s="1"/>
  <c r="K266" i="1"/>
  <c r="J266" i="1"/>
  <c r="I266" i="1"/>
  <c r="H266" i="1"/>
  <c r="D266" i="1"/>
  <c r="D253" i="1" s="1"/>
  <c r="C266" i="1"/>
  <c r="C253" i="1" s="1"/>
  <c r="P265" i="1"/>
  <c r="L265" i="1"/>
  <c r="E265" i="1"/>
  <c r="G265" i="1" s="1"/>
  <c r="P264" i="1"/>
  <c r="L264" i="1"/>
  <c r="I264" i="1"/>
  <c r="E264" i="1"/>
  <c r="G264" i="1" s="1"/>
  <c r="P263" i="1"/>
  <c r="L263" i="1"/>
  <c r="E263" i="1"/>
  <c r="G263" i="1" s="1"/>
  <c r="P262" i="1"/>
  <c r="L262" i="1"/>
  <c r="I262" i="1"/>
  <c r="E262" i="1"/>
  <c r="G262" i="1" s="1"/>
  <c r="P261" i="1"/>
  <c r="L261" i="1"/>
  <c r="E261" i="1"/>
  <c r="G261" i="1" s="1"/>
  <c r="S260" i="1"/>
  <c r="P260" i="1"/>
  <c r="M260" i="1"/>
  <c r="L260" i="1"/>
  <c r="I260" i="1"/>
  <c r="E260" i="1"/>
  <c r="G260" i="1" s="1"/>
  <c r="P259" i="1"/>
  <c r="L259" i="1"/>
  <c r="E259" i="1"/>
  <c r="G259" i="1" s="1"/>
  <c r="N259" i="1" s="1"/>
  <c r="P258" i="1"/>
  <c r="L258" i="1"/>
  <c r="E258" i="1"/>
  <c r="G258" i="1" s="1"/>
  <c r="P257" i="1"/>
  <c r="L257" i="1"/>
  <c r="E257" i="1"/>
  <c r="G257" i="1" s="1"/>
  <c r="S257" i="1" s="1"/>
  <c r="P256" i="1"/>
  <c r="L256" i="1"/>
  <c r="E256" i="1"/>
  <c r="G256" i="1" s="1"/>
  <c r="S256" i="1" s="1"/>
  <c r="P255" i="1"/>
  <c r="L255" i="1"/>
  <c r="E255" i="1"/>
  <c r="P254" i="1"/>
  <c r="L254" i="1"/>
  <c r="I254" i="1"/>
  <c r="E254" i="1"/>
  <c r="G254" i="1" s="1"/>
  <c r="R254" i="1" s="1"/>
  <c r="K253" i="1"/>
  <c r="Q252" i="1"/>
  <c r="P252" i="1"/>
  <c r="L252" i="1"/>
  <c r="E252" i="1"/>
  <c r="E251" i="1" s="1"/>
  <c r="O251" i="1"/>
  <c r="K251" i="1"/>
  <c r="J251" i="1"/>
  <c r="I251" i="1"/>
  <c r="I248" i="1" s="1"/>
  <c r="H251" i="1"/>
  <c r="H248" i="1" s="1"/>
  <c r="D251" i="1"/>
  <c r="D248" i="1" s="1"/>
  <c r="C251" i="1"/>
  <c r="C248" i="1" s="1"/>
  <c r="Q250" i="1"/>
  <c r="P250" i="1"/>
  <c r="L250" i="1"/>
  <c r="E250" i="1"/>
  <c r="G250" i="1" s="1"/>
  <c r="S250" i="1" s="1"/>
  <c r="Q249" i="1"/>
  <c r="P249" i="1"/>
  <c r="L249" i="1"/>
  <c r="E249" i="1"/>
  <c r="O248" i="1"/>
  <c r="Q247" i="1"/>
  <c r="P247" i="1"/>
  <c r="L247" i="1"/>
  <c r="E247" i="1"/>
  <c r="G247" i="1" s="1"/>
  <c r="Q246" i="1"/>
  <c r="P246" i="1"/>
  <c r="L246" i="1"/>
  <c r="E246" i="1"/>
  <c r="G246" i="1" s="1"/>
  <c r="Q245" i="1"/>
  <c r="P245" i="1"/>
  <c r="L245" i="1"/>
  <c r="E245" i="1"/>
  <c r="Q244" i="1"/>
  <c r="P244" i="1"/>
  <c r="L244" i="1"/>
  <c r="E244" i="1"/>
  <c r="G244" i="1" s="1"/>
  <c r="R244" i="1" s="1"/>
  <c r="O243" i="1"/>
  <c r="O237" i="1" s="1"/>
  <c r="K243" i="1"/>
  <c r="J243" i="1"/>
  <c r="I243" i="1"/>
  <c r="H243" i="1"/>
  <c r="H237" i="1" s="1"/>
  <c r="D243" i="1"/>
  <c r="D237" i="1" s="1"/>
  <c r="C243" i="1"/>
  <c r="C237" i="1" s="1"/>
  <c r="Q242" i="1"/>
  <c r="P242" i="1"/>
  <c r="L242" i="1"/>
  <c r="I242" i="1"/>
  <c r="E242" i="1"/>
  <c r="G242" i="1" s="1"/>
  <c r="R242" i="1" s="1"/>
  <c r="Q241" i="1"/>
  <c r="P241" i="1"/>
  <c r="L241" i="1"/>
  <c r="E241" i="1"/>
  <c r="G241" i="1" s="1"/>
  <c r="P240" i="1"/>
  <c r="L240" i="1"/>
  <c r="E240" i="1"/>
  <c r="G240" i="1" s="1"/>
  <c r="Q239" i="1"/>
  <c r="P239" i="1"/>
  <c r="L239" i="1"/>
  <c r="E239" i="1"/>
  <c r="Q238" i="1"/>
  <c r="P238" i="1"/>
  <c r="L238" i="1"/>
  <c r="E238" i="1"/>
  <c r="G238" i="1" s="1"/>
  <c r="M238" i="1" s="1"/>
  <c r="Q236" i="1"/>
  <c r="P236" i="1"/>
  <c r="L236" i="1"/>
  <c r="E236" i="1"/>
  <c r="G236" i="1" s="1"/>
  <c r="Q235" i="1"/>
  <c r="P235" i="1"/>
  <c r="E235" i="1"/>
  <c r="G235" i="1" s="1"/>
  <c r="Q234" i="1"/>
  <c r="P234" i="1"/>
  <c r="L234" i="1"/>
  <c r="E234" i="1"/>
  <c r="O233" i="1"/>
  <c r="O205" i="1" s="1"/>
  <c r="K233" i="1"/>
  <c r="J233" i="1"/>
  <c r="J205" i="1" s="1"/>
  <c r="I233" i="1"/>
  <c r="I205" i="1" s="1"/>
  <c r="H233" i="1"/>
  <c r="H205" i="1" s="1"/>
  <c r="D233" i="1"/>
  <c r="D205" i="1" s="1"/>
  <c r="C233" i="1"/>
  <c r="C205" i="1" s="1"/>
  <c r="Q232" i="1"/>
  <c r="P232" i="1"/>
  <c r="L232" i="1"/>
  <c r="E232" i="1"/>
  <c r="G232" i="1" s="1"/>
  <c r="Q231" i="1"/>
  <c r="P231" i="1"/>
  <c r="L231" i="1"/>
  <c r="E231" i="1"/>
  <c r="G231" i="1" s="1"/>
  <c r="R231" i="1" s="1"/>
  <c r="Q230" i="1"/>
  <c r="P230" i="1"/>
  <c r="L230" i="1"/>
  <c r="E230" i="1"/>
  <c r="G230" i="1" s="1"/>
  <c r="Q229" i="1"/>
  <c r="P229" i="1"/>
  <c r="L229" i="1"/>
  <c r="E229" i="1"/>
  <c r="G229" i="1" s="1"/>
  <c r="Q228" i="1"/>
  <c r="P228" i="1"/>
  <c r="L228" i="1"/>
  <c r="E228" i="1"/>
  <c r="G228" i="1" s="1"/>
  <c r="N228" i="1" s="1"/>
  <c r="Q227" i="1"/>
  <c r="P227" i="1"/>
  <c r="L227" i="1"/>
  <c r="G227" i="1"/>
  <c r="M227" i="1" s="1"/>
  <c r="E227" i="1"/>
  <c r="Q226" i="1"/>
  <c r="P226" i="1"/>
  <c r="L226" i="1"/>
  <c r="E226" i="1"/>
  <c r="G226" i="1" s="1"/>
  <c r="N226" i="1" s="1"/>
  <c r="Q225" i="1"/>
  <c r="P225" i="1"/>
  <c r="L225" i="1"/>
  <c r="E225" i="1"/>
  <c r="G225" i="1" s="1"/>
  <c r="Q224" i="1"/>
  <c r="P224" i="1"/>
  <c r="L224" i="1"/>
  <c r="E224" i="1"/>
  <c r="G224" i="1" s="1"/>
  <c r="N224" i="1" s="1"/>
  <c r="Q223" i="1"/>
  <c r="P223" i="1"/>
  <c r="L223" i="1"/>
  <c r="E223" i="1"/>
  <c r="G223" i="1" s="1"/>
  <c r="Q222" i="1"/>
  <c r="P222" i="1"/>
  <c r="L222" i="1"/>
  <c r="E222" i="1"/>
  <c r="G222" i="1" s="1"/>
  <c r="Q221" i="1"/>
  <c r="P221" i="1"/>
  <c r="L221" i="1"/>
  <c r="E221" i="1"/>
  <c r="G221" i="1" s="1"/>
  <c r="R221" i="1" s="1"/>
  <c r="Q220" i="1"/>
  <c r="P220" i="1"/>
  <c r="L220" i="1"/>
  <c r="E220" i="1"/>
  <c r="G220" i="1" s="1"/>
  <c r="N220" i="1" s="1"/>
  <c r="Q219" i="1"/>
  <c r="P219" i="1"/>
  <c r="L219" i="1"/>
  <c r="E219" i="1"/>
  <c r="G219" i="1" s="1"/>
  <c r="Q218" i="1"/>
  <c r="P218" i="1"/>
  <c r="L218" i="1"/>
  <c r="E218" i="1"/>
  <c r="G218" i="1" s="1"/>
  <c r="M218" i="1" s="1"/>
  <c r="Q217" i="1"/>
  <c r="P217" i="1"/>
  <c r="L217" i="1"/>
  <c r="E217" i="1"/>
  <c r="G217" i="1" s="1"/>
  <c r="Q216" i="1"/>
  <c r="P216" i="1"/>
  <c r="L216" i="1"/>
  <c r="E216" i="1"/>
  <c r="G216" i="1" s="1"/>
  <c r="N216" i="1" s="1"/>
  <c r="Q215" i="1"/>
  <c r="P215" i="1"/>
  <c r="L215" i="1"/>
  <c r="E215" i="1"/>
  <c r="G215" i="1" s="1"/>
  <c r="Q214" i="1"/>
  <c r="P214" i="1"/>
  <c r="L214" i="1"/>
  <c r="E214" i="1"/>
  <c r="G214" i="1" s="1"/>
  <c r="M214" i="1" s="1"/>
  <c r="Q213" i="1"/>
  <c r="P213" i="1"/>
  <c r="L213" i="1"/>
  <c r="E213" i="1"/>
  <c r="G213" i="1" s="1"/>
  <c r="Q212" i="1"/>
  <c r="P212" i="1"/>
  <c r="L212" i="1"/>
  <c r="E212" i="1"/>
  <c r="G212" i="1" s="1"/>
  <c r="S212" i="1" s="1"/>
  <c r="Q211" i="1"/>
  <c r="P211" i="1"/>
  <c r="L211" i="1"/>
  <c r="E211" i="1"/>
  <c r="G211" i="1" s="1"/>
  <c r="Q210" i="1"/>
  <c r="P210" i="1"/>
  <c r="L210" i="1"/>
  <c r="E210" i="1"/>
  <c r="G210" i="1" s="1"/>
  <c r="M210" i="1" s="1"/>
  <c r="Q209" i="1"/>
  <c r="P209" i="1"/>
  <c r="L209" i="1"/>
  <c r="E209" i="1"/>
  <c r="G209" i="1" s="1"/>
  <c r="M209" i="1" s="1"/>
  <c r="Q208" i="1"/>
  <c r="P208" i="1"/>
  <c r="L208" i="1"/>
  <c r="E208" i="1"/>
  <c r="G208" i="1" s="1"/>
  <c r="N208" i="1" s="1"/>
  <c r="Q207" i="1"/>
  <c r="P207" i="1"/>
  <c r="L207" i="1"/>
  <c r="E207" i="1"/>
  <c r="G207" i="1" s="1"/>
  <c r="M207" i="1" s="1"/>
  <c r="Q206" i="1"/>
  <c r="P206" i="1"/>
  <c r="L206" i="1"/>
  <c r="E206" i="1"/>
  <c r="Q204" i="1"/>
  <c r="P204" i="1"/>
  <c r="L204" i="1"/>
  <c r="E204" i="1"/>
  <c r="G204" i="1" s="1"/>
  <c r="Q203" i="1"/>
  <c r="P203" i="1"/>
  <c r="L203" i="1"/>
  <c r="E203" i="1"/>
  <c r="G203" i="1" s="1"/>
  <c r="M203" i="1" s="1"/>
  <c r="Q202" i="1"/>
  <c r="P202" i="1"/>
  <c r="L202" i="1"/>
  <c r="E202" i="1"/>
  <c r="G202" i="1" s="1"/>
  <c r="Q201" i="1"/>
  <c r="P201" i="1"/>
  <c r="L201" i="1"/>
  <c r="E201" i="1"/>
  <c r="G201" i="1" s="1"/>
  <c r="Q200" i="1"/>
  <c r="P200" i="1"/>
  <c r="L200" i="1"/>
  <c r="E200" i="1"/>
  <c r="G200" i="1" s="1"/>
  <c r="O199" i="1"/>
  <c r="O190" i="1" s="1"/>
  <c r="K199" i="1"/>
  <c r="J199" i="1"/>
  <c r="J190" i="1" s="1"/>
  <c r="H199" i="1"/>
  <c r="H190" i="1" s="1"/>
  <c r="D199" i="1"/>
  <c r="D190" i="1" s="1"/>
  <c r="C199" i="1"/>
  <c r="C190" i="1" s="1"/>
  <c r="Q198" i="1"/>
  <c r="P198" i="1"/>
  <c r="L198" i="1"/>
  <c r="E198" i="1"/>
  <c r="G198" i="1" s="1"/>
  <c r="Q197" i="1"/>
  <c r="P197" i="1"/>
  <c r="L197" i="1"/>
  <c r="E197" i="1"/>
  <c r="G197" i="1" s="1"/>
  <c r="R197" i="1" s="1"/>
  <c r="P196" i="1"/>
  <c r="L196" i="1"/>
  <c r="E196" i="1"/>
  <c r="G196" i="1" s="1"/>
  <c r="M196" i="1" s="1"/>
  <c r="Q195" i="1"/>
  <c r="P195" i="1"/>
  <c r="L195" i="1"/>
  <c r="E195" i="1"/>
  <c r="G195" i="1" s="1"/>
  <c r="Q194" i="1"/>
  <c r="P194" i="1"/>
  <c r="L194" i="1"/>
  <c r="E194" i="1"/>
  <c r="G194" i="1" s="1"/>
  <c r="Q193" i="1"/>
  <c r="P193" i="1"/>
  <c r="L193" i="1"/>
  <c r="E193" i="1"/>
  <c r="G193" i="1" s="1"/>
  <c r="Q192" i="1"/>
  <c r="P192" i="1"/>
  <c r="L192" i="1"/>
  <c r="E192" i="1"/>
  <c r="G192" i="1" s="1"/>
  <c r="M192" i="1" s="1"/>
  <c r="Q191" i="1"/>
  <c r="P191" i="1"/>
  <c r="L191" i="1"/>
  <c r="E191" i="1"/>
  <c r="G191" i="1" s="1"/>
  <c r="N191" i="1" s="1"/>
  <c r="I190" i="1"/>
  <c r="Q189" i="1"/>
  <c r="P189" i="1"/>
  <c r="L189" i="1"/>
  <c r="E189" i="1"/>
  <c r="G189" i="1" s="1"/>
  <c r="Q188" i="1"/>
  <c r="P188" i="1"/>
  <c r="L188" i="1"/>
  <c r="E188" i="1"/>
  <c r="G188" i="1" s="1"/>
  <c r="M188" i="1" s="1"/>
  <c r="Q187" i="1"/>
  <c r="P187" i="1"/>
  <c r="L187" i="1"/>
  <c r="E187" i="1"/>
  <c r="G187" i="1" s="1"/>
  <c r="Q186" i="1"/>
  <c r="P186" i="1"/>
  <c r="L186" i="1"/>
  <c r="E186" i="1"/>
  <c r="G186" i="1" s="1"/>
  <c r="Q185" i="1"/>
  <c r="P185" i="1"/>
  <c r="L185" i="1"/>
  <c r="E185" i="1"/>
  <c r="G185" i="1" s="1"/>
  <c r="Q184" i="1"/>
  <c r="P184" i="1"/>
  <c r="L184" i="1"/>
  <c r="E184" i="1"/>
  <c r="O183" i="1"/>
  <c r="K183" i="1"/>
  <c r="J183" i="1"/>
  <c r="I183" i="1"/>
  <c r="H183" i="1"/>
  <c r="D183" i="1"/>
  <c r="C183" i="1"/>
  <c r="Q180" i="1"/>
  <c r="P180" i="1"/>
  <c r="L180" i="1"/>
  <c r="E180" i="1"/>
  <c r="G180" i="1" s="1"/>
  <c r="M180" i="1" s="1"/>
  <c r="Q179" i="1"/>
  <c r="P179" i="1"/>
  <c r="L179" i="1"/>
  <c r="E179" i="1"/>
  <c r="G179" i="1" s="1"/>
  <c r="N179" i="1" s="1"/>
  <c r="P178" i="1"/>
  <c r="L178" i="1"/>
  <c r="E178" i="1"/>
  <c r="O177" i="1"/>
  <c r="K177" i="1"/>
  <c r="J177" i="1"/>
  <c r="I177" i="1"/>
  <c r="H177" i="1"/>
  <c r="D177" i="1"/>
  <c r="C177" i="1"/>
  <c r="Q176" i="1"/>
  <c r="P176" i="1"/>
  <c r="L176" i="1"/>
  <c r="E176" i="1"/>
  <c r="G176" i="1" s="1"/>
  <c r="R176" i="1" s="1"/>
  <c r="Q175" i="1"/>
  <c r="P175" i="1"/>
  <c r="L175" i="1"/>
  <c r="E175" i="1"/>
  <c r="G175" i="1" s="1"/>
  <c r="O174" i="1"/>
  <c r="K174" i="1"/>
  <c r="Q174" i="1" s="1"/>
  <c r="J174" i="1"/>
  <c r="I174" i="1"/>
  <c r="H174" i="1"/>
  <c r="D174" i="1"/>
  <c r="C174" i="1"/>
  <c r="E173" i="1"/>
  <c r="G173" i="1" s="1"/>
  <c r="Q172" i="1"/>
  <c r="P172" i="1"/>
  <c r="L172" i="1"/>
  <c r="E172" i="1"/>
  <c r="G172" i="1" s="1"/>
  <c r="M172" i="1" s="1"/>
  <c r="Q171" i="1"/>
  <c r="P171" i="1"/>
  <c r="L171" i="1"/>
  <c r="E171" i="1"/>
  <c r="G171" i="1" s="1"/>
  <c r="N171" i="1" s="1"/>
  <c r="Q170" i="1"/>
  <c r="P170" i="1"/>
  <c r="L170" i="1"/>
  <c r="E170" i="1"/>
  <c r="G170" i="1" s="1"/>
  <c r="M170" i="1" s="1"/>
  <c r="O169" i="1"/>
  <c r="O154" i="1" s="1"/>
  <c r="K169" i="1"/>
  <c r="J169" i="1"/>
  <c r="I154" i="1"/>
  <c r="H169" i="1"/>
  <c r="D169" i="1"/>
  <c r="D154" i="1" s="1"/>
  <c r="C169" i="1"/>
  <c r="C154" i="1" s="1"/>
  <c r="Q168" i="1"/>
  <c r="P168" i="1"/>
  <c r="L168" i="1"/>
  <c r="E168" i="1"/>
  <c r="G168" i="1" s="1"/>
  <c r="Q167" i="1"/>
  <c r="P167" i="1"/>
  <c r="L167" i="1"/>
  <c r="E167" i="1"/>
  <c r="G167" i="1" s="1"/>
  <c r="N167" i="1" s="1"/>
  <c r="Q166" i="1"/>
  <c r="P166" i="1"/>
  <c r="L166" i="1"/>
  <c r="E166" i="1"/>
  <c r="G166" i="1" s="1"/>
  <c r="M166" i="1" s="1"/>
  <c r="Q165" i="1"/>
  <c r="P165" i="1"/>
  <c r="L165" i="1"/>
  <c r="E165" i="1"/>
  <c r="G165" i="1" s="1"/>
  <c r="S165" i="1" s="1"/>
  <c r="Q164" i="1"/>
  <c r="P164" i="1"/>
  <c r="L164" i="1"/>
  <c r="E164" i="1"/>
  <c r="G164" i="1" s="1"/>
  <c r="R164" i="1" s="1"/>
  <c r="Q163" i="1"/>
  <c r="P163" i="1"/>
  <c r="L163" i="1"/>
  <c r="E163" i="1"/>
  <c r="G163" i="1" s="1"/>
  <c r="Q162" i="1"/>
  <c r="P162" i="1"/>
  <c r="L162" i="1"/>
  <c r="E162" i="1"/>
  <c r="G162" i="1" s="1"/>
  <c r="Q161" i="1"/>
  <c r="P161" i="1"/>
  <c r="L161" i="1"/>
  <c r="E161" i="1"/>
  <c r="G161" i="1" s="1"/>
  <c r="Q160" i="1"/>
  <c r="P160" i="1"/>
  <c r="L160" i="1"/>
  <c r="E160" i="1"/>
  <c r="G160" i="1" s="1"/>
  <c r="N160" i="1" s="1"/>
  <c r="Q159" i="1"/>
  <c r="P159" i="1"/>
  <c r="L159" i="1"/>
  <c r="E159" i="1"/>
  <c r="G159" i="1" s="1"/>
  <c r="R159" i="1" s="1"/>
  <c r="Q158" i="1"/>
  <c r="P158" i="1"/>
  <c r="L158" i="1"/>
  <c r="E158" i="1"/>
  <c r="G158" i="1" s="1"/>
  <c r="Q157" i="1"/>
  <c r="P157" i="1"/>
  <c r="L157" i="1"/>
  <c r="E157" i="1"/>
  <c r="G157" i="1" s="1"/>
  <c r="Q156" i="1"/>
  <c r="P156" i="1"/>
  <c r="L156" i="1"/>
  <c r="E156" i="1"/>
  <c r="G156" i="1" s="1"/>
  <c r="Q155" i="1"/>
  <c r="P155" i="1"/>
  <c r="L155" i="1"/>
  <c r="E155" i="1"/>
  <c r="Q153" i="1"/>
  <c r="P153" i="1"/>
  <c r="L153" i="1"/>
  <c r="E153" i="1"/>
  <c r="G153" i="1" s="1"/>
  <c r="M153" i="1" s="1"/>
  <c r="Q152" i="1"/>
  <c r="P152" i="1"/>
  <c r="L152" i="1"/>
  <c r="E152" i="1"/>
  <c r="G152" i="1" s="1"/>
  <c r="S152" i="1" s="1"/>
  <c r="Q151" i="1"/>
  <c r="P151" i="1"/>
  <c r="L151" i="1"/>
  <c r="E151" i="1"/>
  <c r="G151" i="1" s="1"/>
  <c r="M151" i="1" s="1"/>
  <c r="Q150" i="1"/>
  <c r="P150" i="1"/>
  <c r="L150" i="1"/>
  <c r="E150" i="1"/>
  <c r="G150" i="1" s="1"/>
  <c r="M150" i="1" s="1"/>
  <c r="E149" i="1"/>
  <c r="G149" i="1" s="1"/>
  <c r="Q148" i="1"/>
  <c r="P148" i="1"/>
  <c r="L148" i="1"/>
  <c r="E148" i="1"/>
  <c r="G148" i="1" s="1"/>
  <c r="R148" i="1" s="1"/>
  <c r="Q147" i="1"/>
  <c r="P147" i="1"/>
  <c r="L147" i="1"/>
  <c r="E147" i="1"/>
  <c r="G147" i="1" s="1"/>
  <c r="Q146" i="1"/>
  <c r="P146" i="1"/>
  <c r="L146" i="1"/>
  <c r="E146" i="1"/>
  <c r="G146" i="1" s="1"/>
  <c r="O145" i="1"/>
  <c r="O131" i="1" s="1"/>
  <c r="K145" i="1"/>
  <c r="K131" i="1" s="1"/>
  <c r="J145" i="1"/>
  <c r="J131" i="1" s="1"/>
  <c r="I145" i="1"/>
  <c r="I131" i="1" s="1"/>
  <c r="H145" i="1"/>
  <c r="D145" i="1"/>
  <c r="D131" i="1" s="1"/>
  <c r="C145" i="1"/>
  <c r="C131" i="1" s="1"/>
  <c r="S144" i="1"/>
  <c r="Q144" i="1"/>
  <c r="P144" i="1"/>
  <c r="L144" i="1"/>
  <c r="E144" i="1"/>
  <c r="G144" i="1" s="1"/>
  <c r="R144" i="1" s="1"/>
  <c r="Q143" i="1"/>
  <c r="P143" i="1"/>
  <c r="L143" i="1"/>
  <c r="E143" i="1"/>
  <c r="G143" i="1" s="1"/>
  <c r="Q142" i="1"/>
  <c r="P142" i="1"/>
  <c r="L142" i="1"/>
  <c r="E142" i="1"/>
  <c r="G142" i="1" s="1"/>
  <c r="S142" i="1" s="1"/>
  <c r="Q141" i="1"/>
  <c r="P141" i="1"/>
  <c r="L141" i="1"/>
  <c r="E141" i="1"/>
  <c r="G141" i="1" s="1"/>
  <c r="N141" i="1" s="1"/>
  <c r="Q140" i="1"/>
  <c r="P140" i="1"/>
  <c r="L140" i="1"/>
  <c r="E140" i="1"/>
  <c r="G140" i="1" s="1"/>
  <c r="M140" i="1" s="1"/>
  <c r="Q139" i="1"/>
  <c r="P139" i="1"/>
  <c r="L139" i="1"/>
  <c r="E139" i="1"/>
  <c r="G139" i="1" s="1"/>
  <c r="S139" i="1" s="1"/>
  <c r="Q138" i="1"/>
  <c r="P138" i="1"/>
  <c r="L138" i="1"/>
  <c r="E138" i="1"/>
  <c r="G138" i="1" s="1"/>
  <c r="Q137" i="1"/>
  <c r="P137" i="1"/>
  <c r="L137" i="1"/>
  <c r="E137" i="1"/>
  <c r="G137" i="1" s="1"/>
  <c r="S137" i="1" s="1"/>
  <c r="Q136" i="1"/>
  <c r="P136" i="1"/>
  <c r="L136" i="1"/>
  <c r="E136" i="1"/>
  <c r="G136" i="1" s="1"/>
  <c r="N136" i="1" s="1"/>
  <c r="Q135" i="1"/>
  <c r="P135" i="1"/>
  <c r="L135" i="1"/>
  <c r="E135" i="1"/>
  <c r="G135" i="1" s="1"/>
  <c r="R135" i="1" s="1"/>
  <c r="Q134" i="1"/>
  <c r="P134" i="1"/>
  <c r="L134" i="1"/>
  <c r="E134" i="1"/>
  <c r="G134" i="1" s="1"/>
  <c r="R134" i="1" s="1"/>
  <c r="P133" i="1"/>
  <c r="L133" i="1"/>
  <c r="E133" i="1"/>
  <c r="G133" i="1" s="1"/>
  <c r="Q132" i="1"/>
  <c r="P132" i="1"/>
  <c r="L132" i="1"/>
  <c r="E132" i="1"/>
  <c r="Q130" i="1"/>
  <c r="P130" i="1"/>
  <c r="L130" i="1"/>
  <c r="E130" i="1"/>
  <c r="G130" i="1" s="1"/>
  <c r="S130" i="1" s="1"/>
  <c r="Q129" i="1"/>
  <c r="P129" i="1"/>
  <c r="L129" i="1"/>
  <c r="E129" i="1"/>
  <c r="G129" i="1" s="1"/>
  <c r="M129" i="1" s="1"/>
  <c r="Q128" i="1"/>
  <c r="P128" i="1"/>
  <c r="L128" i="1"/>
  <c r="E128" i="1"/>
  <c r="G128" i="1" s="1"/>
  <c r="N128" i="1" s="1"/>
  <c r="Q127" i="1"/>
  <c r="P127" i="1"/>
  <c r="L127" i="1"/>
  <c r="E127" i="1"/>
  <c r="G127" i="1" s="1"/>
  <c r="Q126" i="1"/>
  <c r="P126" i="1"/>
  <c r="L126" i="1"/>
  <c r="E126" i="1"/>
  <c r="G126" i="1" s="1"/>
  <c r="S126" i="1" s="1"/>
  <c r="R125" i="1"/>
  <c r="Q125" i="1"/>
  <c r="P125" i="1"/>
  <c r="L125" i="1"/>
  <c r="E125" i="1"/>
  <c r="G125" i="1" s="1"/>
  <c r="S125" i="1" s="1"/>
  <c r="Q124" i="1"/>
  <c r="P124" i="1"/>
  <c r="L124" i="1"/>
  <c r="E124" i="1"/>
  <c r="G124" i="1" s="1"/>
  <c r="Q123" i="1"/>
  <c r="P123" i="1"/>
  <c r="L123" i="1"/>
  <c r="E123" i="1"/>
  <c r="G123" i="1" s="1"/>
  <c r="R123" i="1" s="1"/>
  <c r="Q122" i="1"/>
  <c r="P122" i="1"/>
  <c r="L122" i="1"/>
  <c r="E122" i="1"/>
  <c r="O121" i="1"/>
  <c r="O76" i="1" s="1"/>
  <c r="K121" i="1"/>
  <c r="J121" i="1"/>
  <c r="J76" i="1" s="1"/>
  <c r="I121" i="1"/>
  <c r="H121" i="1"/>
  <c r="D121" i="1"/>
  <c r="D76" i="1" s="1"/>
  <c r="C121" i="1"/>
  <c r="Q120" i="1"/>
  <c r="P120" i="1"/>
  <c r="L120" i="1"/>
  <c r="E120" i="1"/>
  <c r="G120" i="1" s="1"/>
  <c r="Q119" i="1"/>
  <c r="P119" i="1"/>
  <c r="L119" i="1"/>
  <c r="E119" i="1"/>
  <c r="G119" i="1" s="1"/>
  <c r="Q118" i="1"/>
  <c r="P118" i="1"/>
  <c r="L118" i="1"/>
  <c r="E118" i="1"/>
  <c r="G118" i="1" s="1"/>
  <c r="M118" i="1" s="1"/>
  <c r="Q117" i="1"/>
  <c r="P117" i="1"/>
  <c r="L117" i="1"/>
  <c r="E117" i="1"/>
  <c r="G117" i="1" s="1"/>
  <c r="N117" i="1" s="1"/>
  <c r="Q116" i="1"/>
  <c r="P116" i="1"/>
  <c r="L116" i="1"/>
  <c r="E116" i="1"/>
  <c r="G116" i="1" s="1"/>
  <c r="Q115" i="1"/>
  <c r="P115" i="1"/>
  <c r="L115" i="1"/>
  <c r="E115" i="1"/>
  <c r="G115" i="1" s="1"/>
  <c r="Q114" i="1"/>
  <c r="P114" i="1"/>
  <c r="L114" i="1"/>
  <c r="E114" i="1"/>
  <c r="G114" i="1" s="1"/>
  <c r="Q113" i="1"/>
  <c r="P113" i="1"/>
  <c r="L113" i="1"/>
  <c r="E113" i="1"/>
  <c r="G113" i="1" s="1"/>
  <c r="Q112" i="1"/>
  <c r="P112" i="1"/>
  <c r="L112" i="1"/>
  <c r="E112" i="1"/>
  <c r="G112" i="1" s="1"/>
  <c r="Q111" i="1"/>
  <c r="P111" i="1"/>
  <c r="L111" i="1"/>
  <c r="E111" i="1"/>
  <c r="G111" i="1" s="1"/>
  <c r="N111" i="1" s="1"/>
  <c r="Q110" i="1"/>
  <c r="P110" i="1"/>
  <c r="L110" i="1"/>
  <c r="E110" i="1"/>
  <c r="G110" i="1" s="1"/>
  <c r="Q109" i="1"/>
  <c r="P109" i="1"/>
  <c r="L109" i="1"/>
  <c r="E109" i="1"/>
  <c r="G109" i="1" s="1"/>
  <c r="Q108" i="1"/>
  <c r="P108" i="1"/>
  <c r="L108" i="1"/>
  <c r="E108" i="1"/>
  <c r="G108" i="1" s="1"/>
  <c r="Q107" i="1"/>
  <c r="P107" i="1"/>
  <c r="L107" i="1"/>
  <c r="E107" i="1"/>
  <c r="G107" i="1" s="1"/>
  <c r="Q106" i="1"/>
  <c r="P106" i="1"/>
  <c r="L106" i="1"/>
  <c r="E106" i="1"/>
  <c r="G106" i="1" s="1"/>
  <c r="Q105" i="1"/>
  <c r="P105" i="1"/>
  <c r="L105" i="1"/>
  <c r="E105" i="1"/>
  <c r="G105" i="1" s="1"/>
  <c r="S105" i="1" s="1"/>
  <c r="Q104" i="1"/>
  <c r="P104" i="1"/>
  <c r="L104" i="1"/>
  <c r="E104" i="1"/>
  <c r="G104" i="1" s="1"/>
  <c r="R104" i="1" s="1"/>
  <c r="Q103" i="1"/>
  <c r="P103" i="1"/>
  <c r="L103" i="1"/>
  <c r="E103" i="1"/>
  <c r="G103" i="1" s="1"/>
  <c r="Q102" i="1"/>
  <c r="P102" i="1"/>
  <c r="L102" i="1"/>
  <c r="E102" i="1"/>
  <c r="G102" i="1" s="1"/>
  <c r="M102" i="1" s="1"/>
  <c r="Q101" i="1"/>
  <c r="P101" i="1"/>
  <c r="L101" i="1"/>
  <c r="E101" i="1"/>
  <c r="G101" i="1" s="1"/>
  <c r="M101" i="1" s="1"/>
  <c r="Q100" i="1"/>
  <c r="P100" i="1"/>
  <c r="L100" i="1"/>
  <c r="E100" i="1"/>
  <c r="G100" i="1" s="1"/>
  <c r="Q99" i="1"/>
  <c r="P99" i="1"/>
  <c r="L99" i="1"/>
  <c r="E99" i="1"/>
  <c r="G99" i="1" s="1"/>
  <c r="R99" i="1" s="1"/>
  <c r="Q98" i="1"/>
  <c r="P98" i="1"/>
  <c r="L98" i="1"/>
  <c r="E98" i="1"/>
  <c r="G98" i="1" s="1"/>
  <c r="S98" i="1" s="1"/>
  <c r="Q97" i="1"/>
  <c r="P97" i="1"/>
  <c r="L97" i="1"/>
  <c r="E97" i="1"/>
  <c r="G97" i="1" s="1"/>
  <c r="R97" i="1" s="1"/>
  <c r="Q96" i="1"/>
  <c r="P96" i="1"/>
  <c r="L96" i="1"/>
  <c r="E96" i="1"/>
  <c r="G96" i="1" s="1"/>
  <c r="Q95" i="1"/>
  <c r="P95" i="1"/>
  <c r="L95" i="1"/>
  <c r="E95" i="1"/>
  <c r="G95" i="1" s="1"/>
  <c r="Q94" i="1"/>
  <c r="P94" i="1"/>
  <c r="L94" i="1"/>
  <c r="E94" i="1"/>
  <c r="G94" i="1" s="1"/>
  <c r="S94" i="1" s="1"/>
  <c r="Q93" i="1"/>
  <c r="P93" i="1"/>
  <c r="L93" i="1"/>
  <c r="E93" i="1"/>
  <c r="G93" i="1" s="1"/>
  <c r="Q92" i="1"/>
  <c r="P92" i="1"/>
  <c r="L92" i="1"/>
  <c r="E92" i="1"/>
  <c r="G92" i="1" s="1"/>
  <c r="Q91" i="1"/>
  <c r="P91" i="1"/>
  <c r="L91" i="1"/>
  <c r="E91" i="1"/>
  <c r="G91" i="1" s="1"/>
  <c r="S91" i="1" s="1"/>
  <c r="Q90" i="1"/>
  <c r="P90" i="1"/>
  <c r="L90" i="1"/>
  <c r="E90" i="1"/>
  <c r="G90" i="1" s="1"/>
  <c r="Q89" i="1"/>
  <c r="P89" i="1"/>
  <c r="L89" i="1"/>
  <c r="E89" i="1"/>
  <c r="G89" i="1" s="1"/>
  <c r="N89" i="1" s="1"/>
  <c r="R88" i="1"/>
  <c r="Q88" i="1"/>
  <c r="P88" i="1"/>
  <c r="L88" i="1"/>
  <c r="E88" i="1"/>
  <c r="G88" i="1" s="1"/>
  <c r="S88" i="1" s="1"/>
  <c r="Q87" i="1"/>
  <c r="P87" i="1"/>
  <c r="L87" i="1"/>
  <c r="E87" i="1"/>
  <c r="G87" i="1" s="1"/>
  <c r="N87" i="1" s="1"/>
  <c r="Q86" i="1"/>
  <c r="P86" i="1"/>
  <c r="L86" i="1"/>
  <c r="E86" i="1"/>
  <c r="G86" i="1" s="1"/>
  <c r="Q85" i="1"/>
  <c r="P85" i="1"/>
  <c r="L85" i="1"/>
  <c r="E85" i="1"/>
  <c r="G85" i="1" s="1"/>
  <c r="S85" i="1" s="1"/>
  <c r="Q84" i="1"/>
  <c r="P84" i="1"/>
  <c r="L84" i="1"/>
  <c r="E84" i="1"/>
  <c r="G84" i="1" s="1"/>
  <c r="R84" i="1" s="1"/>
  <c r="Q83" i="1"/>
  <c r="P83" i="1"/>
  <c r="L83" i="1"/>
  <c r="E83" i="1"/>
  <c r="G83" i="1" s="1"/>
  <c r="Q82" i="1"/>
  <c r="P82" i="1"/>
  <c r="L82" i="1"/>
  <c r="E82" i="1"/>
  <c r="G82" i="1" s="1"/>
  <c r="Q81" i="1"/>
  <c r="P81" i="1"/>
  <c r="L81" i="1"/>
  <c r="E81" i="1"/>
  <c r="G81" i="1" s="1"/>
  <c r="M81" i="1" s="1"/>
  <c r="Q80" i="1"/>
  <c r="P80" i="1"/>
  <c r="L80" i="1"/>
  <c r="E80" i="1"/>
  <c r="G80" i="1" s="1"/>
  <c r="S80" i="1" s="1"/>
  <c r="R79" i="1"/>
  <c r="Q79" i="1"/>
  <c r="P79" i="1"/>
  <c r="L79" i="1"/>
  <c r="E79" i="1"/>
  <c r="G79" i="1" s="1"/>
  <c r="M79" i="1" s="1"/>
  <c r="Q78" i="1"/>
  <c r="P78" i="1"/>
  <c r="L78" i="1"/>
  <c r="E78" i="1"/>
  <c r="G78" i="1" s="1"/>
  <c r="Q77" i="1"/>
  <c r="P77" i="1"/>
  <c r="L77" i="1"/>
  <c r="E77" i="1"/>
  <c r="G77" i="1" s="1"/>
  <c r="K76" i="1"/>
  <c r="I76" i="1"/>
  <c r="H76" i="1"/>
  <c r="Q75" i="1"/>
  <c r="P75" i="1"/>
  <c r="L75" i="1"/>
  <c r="E75" i="1"/>
  <c r="G75" i="1" s="1"/>
  <c r="S75" i="1" s="1"/>
  <c r="Q74" i="1"/>
  <c r="P74" i="1"/>
  <c r="L74" i="1"/>
  <c r="E74" i="1"/>
  <c r="G74" i="1" s="1"/>
  <c r="Q73" i="1"/>
  <c r="P73" i="1"/>
  <c r="L73" i="1"/>
  <c r="E73" i="1"/>
  <c r="G73" i="1" s="1"/>
  <c r="N73" i="1" s="1"/>
  <c r="Q72" i="1"/>
  <c r="P72" i="1"/>
  <c r="L72" i="1"/>
  <c r="E72" i="1"/>
  <c r="G72" i="1" s="1"/>
  <c r="Q71" i="1"/>
  <c r="P71" i="1"/>
  <c r="L71" i="1"/>
  <c r="E71" i="1"/>
  <c r="G71" i="1" s="1"/>
  <c r="Q70" i="1"/>
  <c r="P70" i="1"/>
  <c r="L70" i="1"/>
  <c r="E70" i="1"/>
  <c r="G70" i="1" s="1"/>
  <c r="Q69" i="1"/>
  <c r="P69" i="1"/>
  <c r="L69" i="1"/>
  <c r="E69" i="1"/>
  <c r="G69" i="1" s="1"/>
  <c r="S69" i="1" s="1"/>
  <c r="Q68" i="1"/>
  <c r="P68" i="1"/>
  <c r="L68" i="1"/>
  <c r="E68" i="1"/>
  <c r="G68" i="1" s="1"/>
  <c r="Q67" i="1"/>
  <c r="P67" i="1"/>
  <c r="L67" i="1"/>
  <c r="E67" i="1"/>
  <c r="O66" i="1"/>
  <c r="O28" i="1" s="1"/>
  <c r="K66" i="1"/>
  <c r="K28" i="1" s="1"/>
  <c r="J66" i="1"/>
  <c r="J28" i="1" s="1"/>
  <c r="H66" i="1"/>
  <c r="D66" i="1"/>
  <c r="D28" i="1" s="1"/>
  <c r="C66" i="1"/>
  <c r="C28" i="1" s="1"/>
  <c r="Q65" i="1"/>
  <c r="P65" i="1"/>
  <c r="L65" i="1"/>
  <c r="E65" i="1"/>
  <c r="G65" i="1" s="1"/>
  <c r="S65" i="1" s="1"/>
  <c r="Q64" i="1"/>
  <c r="P64" i="1"/>
  <c r="L64" i="1"/>
  <c r="E64" i="1"/>
  <c r="G64" i="1" s="1"/>
  <c r="R64" i="1" s="1"/>
  <c r="Q63" i="1"/>
  <c r="P63" i="1"/>
  <c r="L63" i="1"/>
  <c r="E63" i="1"/>
  <c r="G63" i="1" s="1"/>
  <c r="N63" i="1" s="1"/>
  <c r="Q62" i="1"/>
  <c r="P62" i="1"/>
  <c r="L62" i="1"/>
  <c r="E62" i="1"/>
  <c r="G62" i="1" s="1"/>
  <c r="Q61" i="1"/>
  <c r="P61" i="1"/>
  <c r="L61" i="1"/>
  <c r="E61" i="1"/>
  <c r="G61" i="1" s="1"/>
  <c r="M61" i="1" s="1"/>
  <c r="Q60" i="1"/>
  <c r="P60" i="1"/>
  <c r="L60" i="1"/>
  <c r="E60" i="1"/>
  <c r="G60" i="1" s="1"/>
  <c r="N60" i="1" s="1"/>
  <c r="Q59" i="1"/>
  <c r="P59" i="1"/>
  <c r="L59" i="1"/>
  <c r="E59" i="1"/>
  <c r="G59" i="1" s="1"/>
  <c r="N59" i="1" s="1"/>
  <c r="Q58" i="1"/>
  <c r="P58" i="1"/>
  <c r="L58" i="1"/>
  <c r="E58" i="1"/>
  <c r="G58" i="1" s="1"/>
  <c r="Q57" i="1"/>
  <c r="P57" i="1"/>
  <c r="L57" i="1"/>
  <c r="E57" i="1"/>
  <c r="G57" i="1" s="1"/>
  <c r="Q56" i="1"/>
  <c r="P56" i="1"/>
  <c r="L56" i="1"/>
  <c r="E56" i="1"/>
  <c r="G56" i="1" s="1"/>
  <c r="M56" i="1" s="1"/>
  <c r="Q55" i="1"/>
  <c r="P55" i="1"/>
  <c r="L55" i="1"/>
  <c r="E55" i="1"/>
  <c r="G55" i="1" s="1"/>
  <c r="Q54" i="1"/>
  <c r="P54" i="1"/>
  <c r="L54" i="1"/>
  <c r="E54" i="1"/>
  <c r="G54" i="1" s="1"/>
  <c r="Q53" i="1"/>
  <c r="P53" i="1"/>
  <c r="L53" i="1"/>
  <c r="E53" i="1"/>
  <c r="G53" i="1" s="1"/>
  <c r="Q52" i="1"/>
  <c r="P52" i="1"/>
  <c r="L52" i="1"/>
  <c r="E52" i="1"/>
  <c r="G52" i="1" s="1"/>
  <c r="Q51" i="1"/>
  <c r="P51" i="1"/>
  <c r="L51" i="1"/>
  <c r="E51" i="1"/>
  <c r="G51" i="1" s="1"/>
  <c r="Q50" i="1"/>
  <c r="P50" i="1"/>
  <c r="L50" i="1"/>
  <c r="E50" i="1"/>
  <c r="G50" i="1" s="1"/>
  <c r="Q49" i="1"/>
  <c r="P49" i="1"/>
  <c r="L49" i="1"/>
  <c r="E49" i="1"/>
  <c r="G49" i="1" s="1"/>
  <c r="S48" i="1"/>
  <c r="R48" i="1"/>
  <c r="Q48" i="1"/>
  <c r="P48" i="1"/>
  <c r="L48" i="1"/>
  <c r="E48" i="1"/>
  <c r="G48" i="1" s="1"/>
  <c r="Q47" i="1"/>
  <c r="P47" i="1"/>
  <c r="L47" i="1"/>
  <c r="E47" i="1"/>
  <c r="G47" i="1" s="1"/>
  <c r="Q46" i="1"/>
  <c r="P46" i="1"/>
  <c r="L46" i="1"/>
  <c r="E46" i="1"/>
  <c r="G46" i="1" s="1"/>
  <c r="Q45" i="1"/>
  <c r="P45" i="1"/>
  <c r="L45" i="1"/>
  <c r="E45" i="1"/>
  <c r="G45" i="1" s="1"/>
  <c r="S45" i="1" s="1"/>
  <c r="Q44" i="1"/>
  <c r="P44" i="1"/>
  <c r="L44" i="1"/>
  <c r="E44" i="1"/>
  <c r="G44" i="1" s="1"/>
  <c r="Q43" i="1"/>
  <c r="P43" i="1"/>
  <c r="L43" i="1"/>
  <c r="E43" i="1"/>
  <c r="G43" i="1" s="1"/>
  <c r="S43" i="1" s="1"/>
  <c r="Q42" i="1"/>
  <c r="P42" i="1"/>
  <c r="L42" i="1"/>
  <c r="E42" i="1"/>
  <c r="G42" i="1" s="1"/>
  <c r="R42" i="1" s="1"/>
  <c r="Q41" i="1"/>
  <c r="P41" i="1"/>
  <c r="L41" i="1"/>
  <c r="E41" i="1"/>
  <c r="G41" i="1" s="1"/>
  <c r="R41" i="1" s="1"/>
  <c r="Q40" i="1"/>
  <c r="P40" i="1"/>
  <c r="L40" i="1"/>
  <c r="E40" i="1"/>
  <c r="G40" i="1" s="1"/>
  <c r="R39" i="1"/>
  <c r="Q39" i="1"/>
  <c r="P39" i="1"/>
  <c r="L39" i="1"/>
  <c r="E39" i="1"/>
  <c r="G39" i="1" s="1"/>
  <c r="S39" i="1" s="1"/>
  <c r="Q38" i="1"/>
  <c r="P38" i="1"/>
  <c r="L38" i="1"/>
  <c r="E38" i="1"/>
  <c r="G38" i="1" s="1"/>
  <c r="S38" i="1" s="1"/>
  <c r="Q37" i="1"/>
  <c r="P37" i="1"/>
  <c r="L37" i="1"/>
  <c r="E37" i="1"/>
  <c r="G37" i="1" s="1"/>
  <c r="R37" i="1" s="1"/>
  <c r="Q36" i="1"/>
  <c r="P36" i="1"/>
  <c r="L36" i="1"/>
  <c r="E36" i="1"/>
  <c r="G36" i="1" s="1"/>
  <c r="Q35" i="1"/>
  <c r="P35" i="1"/>
  <c r="L35" i="1"/>
  <c r="E35" i="1"/>
  <c r="G35" i="1" s="1"/>
  <c r="N35" i="1" s="1"/>
  <c r="Q34" i="1"/>
  <c r="P34" i="1"/>
  <c r="L34" i="1"/>
  <c r="E34" i="1"/>
  <c r="G34" i="1" s="1"/>
  <c r="S34" i="1" s="1"/>
  <c r="Q33" i="1"/>
  <c r="P33" i="1"/>
  <c r="L33" i="1"/>
  <c r="E33" i="1"/>
  <c r="G33" i="1" s="1"/>
  <c r="N33" i="1" s="1"/>
  <c r="Q32" i="1"/>
  <c r="P32" i="1"/>
  <c r="L32" i="1"/>
  <c r="E32" i="1"/>
  <c r="G32" i="1" s="1"/>
  <c r="R32" i="1" s="1"/>
  <c r="Q31" i="1"/>
  <c r="P31" i="1"/>
  <c r="L31" i="1"/>
  <c r="E31" i="1"/>
  <c r="G31" i="1" s="1"/>
  <c r="R31" i="1" s="1"/>
  <c r="Q30" i="1"/>
  <c r="P30" i="1"/>
  <c r="L30" i="1"/>
  <c r="E30" i="1"/>
  <c r="G30" i="1" s="1"/>
  <c r="R30" i="1" s="1"/>
  <c r="Q29" i="1"/>
  <c r="P29" i="1"/>
  <c r="L29" i="1"/>
  <c r="E29" i="1"/>
  <c r="G29" i="1" s="1"/>
  <c r="Q27" i="1"/>
  <c r="P27" i="1"/>
  <c r="L27" i="1"/>
  <c r="E27" i="1"/>
  <c r="G27" i="1" s="1"/>
  <c r="S27" i="1" s="1"/>
  <c r="Q26" i="1"/>
  <c r="P26" i="1"/>
  <c r="L26" i="1"/>
  <c r="E26" i="1"/>
  <c r="G26" i="1" s="1"/>
  <c r="Q25" i="1"/>
  <c r="P25" i="1"/>
  <c r="L25" i="1"/>
  <c r="E25" i="1"/>
  <c r="G25" i="1" s="1"/>
  <c r="Q24" i="1"/>
  <c r="P24" i="1"/>
  <c r="L24" i="1"/>
  <c r="E24" i="1"/>
  <c r="G24" i="1" s="1"/>
  <c r="Q23" i="1"/>
  <c r="P23" i="1"/>
  <c r="L23" i="1"/>
  <c r="E23" i="1"/>
  <c r="G23" i="1" s="1"/>
  <c r="K22" i="1"/>
  <c r="J22" i="1"/>
  <c r="J11" i="1" s="1"/>
  <c r="I22" i="1"/>
  <c r="I11" i="1" s="1"/>
  <c r="H22" i="1"/>
  <c r="H11" i="1" s="1"/>
  <c r="D22" i="1"/>
  <c r="D11" i="1" s="1"/>
  <c r="C22" i="1"/>
  <c r="C11" i="1" s="1"/>
  <c r="Q21" i="1"/>
  <c r="P21" i="1"/>
  <c r="L21" i="1"/>
  <c r="E21" i="1"/>
  <c r="G21" i="1" s="1"/>
  <c r="N21" i="1" s="1"/>
  <c r="Q20" i="1"/>
  <c r="P20" i="1"/>
  <c r="L20" i="1"/>
  <c r="E20" i="1"/>
  <c r="G20" i="1" s="1"/>
  <c r="Q19" i="1"/>
  <c r="P19" i="1"/>
  <c r="L19" i="1"/>
  <c r="E19" i="1"/>
  <c r="G19" i="1" s="1"/>
  <c r="Q18" i="1"/>
  <c r="P18" i="1"/>
  <c r="L18" i="1"/>
  <c r="E18" i="1"/>
  <c r="G18" i="1" s="1"/>
  <c r="M18" i="1" s="1"/>
  <c r="Q17" i="1"/>
  <c r="P17" i="1"/>
  <c r="L17" i="1"/>
  <c r="E17" i="1"/>
  <c r="G17" i="1" s="1"/>
  <c r="Q16" i="1"/>
  <c r="P16" i="1"/>
  <c r="L16" i="1"/>
  <c r="E16" i="1"/>
  <c r="G16" i="1" s="1"/>
  <c r="N16" i="1" s="1"/>
  <c r="Q15" i="1"/>
  <c r="P15" i="1"/>
  <c r="L15" i="1"/>
  <c r="E15" i="1"/>
  <c r="G15" i="1" s="1"/>
  <c r="M15" i="1" s="1"/>
  <c r="Q14" i="1"/>
  <c r="P14" i="1"/>
  <c r="L14" i="1"/>
  <c r="E14" i="1"/>
  <c r="G14" i="1" s="1"/>
  <c r="Q13" i="1"/>
  <c r="P13" i="1"/>
  <c r="L13" i="1"/>
  <c r="E13" i="1"/>
  <c r="G13" i="1" s="1"/>
  <c r="Q12" i="1"/>
  <c r="P12" i="1"/>
  <c r="L12" i="1"/>
  <c r="E12" i="1"/>
  <c r="G12" i="1" s="1"/>
  <c r="S12" i="1" s="1"/>
  <c r="O11" i="1"/>
  <c r="L121" i="1" l="1"/>
  <c r="L76" i="1" s="1"/>
  <c r="E121" i="1"/>
  <c r="R69" i="1"/>
  <c r="F182" i="1"/>
  <c r="F10" i="1"/>
  <c r="S30" i="1"/>
  <c r="R38" i="1"/>
  <c r="S101" i="1"/>
  <c r="S128" i="1"/>
  <c r="R137" i="1"/>
  <c r="S192" i="1"/>
  <c r="R218" i="1"/>
  <c r="Q243" i="1"/>
  <c r="S210" i="1"/>
  <c r="L169" i="1"/>
  <c r="L154" i="1" s="1"/>
  <c r="S79" i="1"/>
  <c r="R141" i="1"/>
  <c r="S218" i="1"/>
  <c r="P22" i="1"/>
  <c r="P11" i="1" s="1"/>
  <c r="R102" i="1"/>
  <c r="R136" i="1"/>
  <c r="S141" i="1"/>
  <c r="P199" i="1"/>
  <c r="S99" i="1"/>
  <c r="S102" i="1"/>
  <c r="S136" i="1"/>
  <c r="P174" i="1"/>
  <c r="R101" i="1"/>
  <c r="S104" i="1"/>
  <c r="N125" i="1"/>
  <c r="R126" i="1"/>
  <c r="S151" i="1"/>
  <c r="M219" i="1"/>
  <c r="R219" i="1"/>
  <c r="M109" i="1"/>
  <c r="N109" i="1"/>
  <c r="M240" i="1"/>
  <c r="S240" i="1"/>
  <c r="M74" i="1"/>
  <c r="N74" i="1"/>
  <c r="N65" i="1"/>
  <c r="N64" i="1"/>
  <c r="N152" i="1"/>
  <c r="K237" i="1"/>
  <c r="Q237" i="1" s="1"/>
  <c r="N270" i="1"/>
  <c r="S18" i="1"/>
  <c r="R33" i="1"/>
  <c r="M59" i="1"/>
  <c r="S167" i="1"/>
  <c r="L174" i="1"/>
  <c r="E248" i="1"/>
  <c r="I253" i="1"/>
  <c r="E266" i="1"/>
  <c r="M73" i="1"/>
  <c r="G122" i="1"/>
  <c r="M122" i="1" s="1"/>
  <c r="P145" i="1"/>
  <c r="P131" i="1" s="1"/>
  <c r="M64" i="1"/>
  <c r="M191" i="1"/>
  <c r="R18" i="1"/>
  <c r="P183" i="1"/>
  <c r="S33" i="1"/>
  <c r="R65" i="1"/>
  <c r="R80" i="1"/>
  <c r="N102" i="1"/>
  <c r="R140" i="1"/>
  <c r="N151" i="1"/>
  <c r="R191" i="1"/>
  <c r="M197" i="1"/>
  <c r="L233" i="1"/>
  <c r="L205" i="1" s="1"/>
  <c r="L243" i="1"/>
  <c r="L237" i="1" s="1"/>
  <c r="G249" i="1"/>
  <c r="S249" i="1" s="1"/>
  <c r="P271" i="1"/>
  <c r="M65" i="1"/>
  <c r="I28" i="1"/>
  <c r="I10" i="1" s="1"/>
  <c r="S64" i="1"/>
  <c r="M126" i="1"/>
  <c r="S140" i="1"/>
  <c r="R152" i="1"/>
  <c r="R166" i="1"/>
  <c r="K190" i="1"/>
  <c r="Q190" i="1" s="1"/>
  <c r="S191" i="1"/>
  <c r="N197" i="1"/>
  <c r="L273" i="1"/>
  <c r="L271" i="1" s="1"/>
  <c r="M125" i="1"/>
  <c r="N126" i="1"/>
  <c r="S166" i="1"/>
  <c r="S176" i="1"/>
  <c r="E177" i="1"/>
  <c r="R210" i="1"/>
  <c r="M195" i="1"/>
  <c r="R195" i="1"/>
  <c r="N19" i="1"/>
  <c r="M19" i="1"/>
  <c r="S229" i="1"/>
  <c r="R229" i="1"/>
  <c r="N229" i="1"/>
  <c r="N20" i="1"/>
  <c r="M20" i="1"/>
  <c r="R198" i="1"/>
  <c r="M198" i="1"/>
  <c r="S103" i="1"/>
  <c r="M103" i="1"/>
  <c r="R103" i="1"/>
  <c r="N103" i="1"/>
  <c r="N127" i="1"/>
  <c r="M127" i="1"/>
  <c r="M235" i="1"/>
  <c r="R235" i="1"/>
  <c r="S235" i="1"/>
  <c r="M193" i="1"/>
  <c r="R193" i="1"/>
  <c r="M185" i="1"/>
  <c r="R185" i="1"/>
  <c r="M90" i="1"/>
  <c r="N90" i="1"/>
  <c r="M236" i="1"/>
  <c r="R236" i="1"/>
  <c r="S175" i="1"/>
  <c r="N175" i="1"/>
  <c r="M175" i="1"/>
  <c r="M174" i="1" s="1"/>
  <c r="G174" i="1"/>
  <c r="S174" i="1" s="1"/>
  <c r="R175" i="1"/>
  <c r="M261" i="1"/>
  <c r="S261" i="1"/>
  <c r="M138" i="1"/>
  <c r="N138" i="1"/>
  <c r="M211" i="1"/>
  <c r="R211" i="1"/>
  <c r="M241" i="1"/>
  <c r="R241" i="1"/>
  <c r="L199" i="1"/>
  <c r="L190" i="1" s="1"/>
  <c r="E174" i="1"/>
  <c r="M259" i="1"/>
  <c r="N18" i="1"/>
  <c r="M80" i="1"/>
  <c r="S84" i="1"/>
  <c r="M89" i="1"/>
  <c r="N104" i="1"/>
  <c r="N176" i="1"/>
  <c r="M179" i="1"/>
  <c r="N210" i="1"/>
  <c r="P233" i="1"/>
  <c r="N256" i="1"/>
  <c r="H271" i="1"/>
  <c r="L22" i="1"/>
  <c r="L11" i="1" s="1"/>
  <c r="S31" i="1"/>
  <c r="R34" i="1"/>
  <c r="N88" i="1"/>
  <c r="N101" i="1"/>
  <c r="S117" i="1"/>
  <c r="S129" i="1"/>
  <c r="S148" i="1"/>
  <c r="N153" i="1"/>
  <c r="R192" i="1"/>
  <c r="N218" i="1"/>
  <c r="S220" i="1"/>
  <c r="S228" i="1"/>
  <c r="S242" i="1"/>
  <c r="R256" i="1"/>
  <c r="O182" i="1"/>
  <c r="G252" i="1"/>
  <c r="N252" i="1" s="1"/>
  <c r="N257" i="1"/>
  <c r="Q76" i="1"/>
  <c r="M117" i="1"/>
  <c r="N159" i="1"/>
  <c r="L183" i="1"/>
  <c r="I237" i="1"/>
  <c r="Q273" i="1"/>
  <c r="S32" i="1"/>
  <c r="N81" i="1"/>
  <c r="R118" i="1"/>
  <c r="M136" i="1"/>
  <c r="M137" i="1"/>
  <c r="R151" i="1"/>
  <c r="H154" i="1"/>
  <c r="Q154" i="1" s="1"/>
  <c r="R165" i="1"/>
  <c r="E169" i="1"/>
  <c r="G169" i="1" s="1"/>
  <c r="M176" i="1"/>
  <c r="P177" i="1"/>
  <c r="N196" i="1"/>
  <c r="S197" i="1"/>
  <c r="M256" i="1"/>
  <c r="R257" i="1"/>
  <c r="N139" i="1"/>
  <c r="R105" i="1"/>
  <c r="N137" i="1"/>
  <c r="R150" i="1"/>
  <c r="J154" i="1"/>
  <c r="O10" i="1"/>
  <c r="N79" i="1"/>
  <c r="N80" i="1"/>
  <c r="M88" i="1"/>
  <c r="R117" i="1"/>
  <c r="R129" i="1"/>
  <c r="S150" i="1"/>
  <c r="K154" i="1"/>
  <c r="S159" i="1"/>
  <c r="S188" i="1"/>
  <c r="Q199" i="1"/>
  <c r="R113" i="1"/>
  <c r="M113" i="1"/>
  <c r="N113" i="1"/>
  <c r="S113" i="1"/>
  <c r="R26" i="1"/>
  <c r="N26" i="1"/>
  <c r="M26" i="1"/>
  <c r="S26" i="1"/>
  <c r="M47" i="1"/>
  <c r="N47" i="1"/>
  <c r="R47" i="1"/>
  <c r="S47" i="1"/>
  <c r="M70" i="1"/>
  <c r="N70" i="1"/>
  <c r="R70" i="1"/>
  <c r="S70" i="1"/>
  <c r="R120" i="1"/>
  <c r="S120" i="1"/>
  <c r="N120" i="1"/>
  <c r="M120" i="1"/>
  <c r="M86" i="1"/>
  <c r="N86" i="1"/>
  <c r="S86" i="1"/>
  <c r="R86" i="1"/>
  <c r="R36" i="1"/>
  <c r="M36" i="1"/>
  <c r="N36" i="1"/>
  <c r="S36" i="1"/>
  <c r="R51" i="1"/>
  <c r="N51" i="1"/>
  <c r="S51" i="1"/>
  <c r="M51" i="1"/>
  <c r="N53" i="1"/>
  <c r="M53" i="1"/>
  <c r="R53" i="1"/>
  <c r="S53" i="1"/>
  <c r="M55" i="1"/>
  <c r="R55" i="1"/>
  <c r="S55" i="1"/>
  <c r="N55" i="1"/>
  <c r="M77" i="1"/>
  <c r="N77" i="1"/>
  <c r="S77" i="1"/>
  <c r="R77" i="1"/>
  <c r="R83" i="1"/>
  <c r="M83" i="1"/>
  <c r="N83" i="1"/>
  <c r="S83" i="1"/>
  <c r="R112" i="1"/>
  <c r="S112" i="1"/>
  <c r="M112" i="1"/>
  <c r="N112" i="1"/>
  <c r="N114" i="1"/>
  <c r="S114" i="1"/>
  <c r="R114" i="1"/>
  <c r="M114" i="1"/>
  <c r="N54" i="1"/>
  <c r="M54" i="1"/>
  <c r="S54" i="1"/>
  <c r="R54" i="1"/>
  <c r="N115" i="1"/>
  <c r="M115" i="1"/>
  <c r="R115" i="1"/>
  <c r="S115" i="1"/>
  <c r="N24" i="1"/>
  <c r="S24" i="1"/>
  <c r="R24" i="1"/>
  <c r="M24" i="1"/>
  <c r="M40" i="1"/>
  <c r="N40" i="1"/>
  <c r="S40" i="1"/>
  <c r="R40" i="1"/>
  <c r="M25" i="1"/>
  <c r="S25" i="1"/>
  <c r="R25" i="1"/>
  <c r="N25" i="1"/>
  <c r="N44" i="1"/>
  <c r="M44" i="1"/>
  <c r="S44" i="1"/>
  <c r="R44" i="1"/>
  <c r="R52" i="1"/>
  <c r="N52" i="1"/>
  <c r="M52" i="1"/>
  <c r="S52" i="1"/>
  <c r="M78" i="1"/>
  <c r="N78" i="1"/>
  <c r="S78" i="1"/>
  <c r="R78" i="1"/>
  <c r="N156" i="1"/>
  <c r="M156" i="1"/>
  <c r="R156" i="1"/>
  <c r="S156" i="1"/>
  <c r="S17" i="1"/>
  <c r="R17" i="1"/>
  <c r="M29" i="1"/>
  <c r="N29" i="1"/>
  <c r="S58" i="1"/>
  <c r="R58" i="1"/>
  <c r="S72" i="1"/>
  <c r="R72" i="1"/>
  <c r="N93" i="1"/>
  <c r="M93" i="1"/>
  <c r="R147" i="1"/>
  <c r="N147" i="1"/>
  <c r="M147" i="1"/>
  <c r="S147" i="1"/>
  <c r="M157" i="1"/>
  <c r="N157" i="1"/>
  <c r="R157" i="1"/>
  <c r="S157" i="1"/>
  <c r="S57" i="1"/>
  <c r="R57" i="1"/>
  <c r="N68" i="1"/>
  <c r="M68" i="1"/>
  <c r="R162" i="1"/>
  <c r="S162" i="1"/>
  <c r="N162" i="1"/>
  <c r="M162" i="1"/>
  <c r="N223" i="1"/>
  <c r="S223" i="1"/>
  <c r="M223" i="1"/>
  <c r="R223" i="1"/>
  <c r="S13" i="1"/>
  <c r="M13" i="1"/>
  <c r="M17" i="1"/>
  <c r="M72" i="1"/>
  <c r="S49" i="1"/>
  <c r="N49" i="1"/>
  <c r="M49" i="1"/>
  <c r="M57" i="1"/>
  <c r="N58" i="1"/>
  <c r="M71" i="1"/>
  <c r="S71" i="1"/>
  <c r="R71" i="1"/>
  <c r="R75" i="1"/>
  <c r="M75" i="1"/>
  <c r="M92" i="1"/>
  <c r="R92" i="1"/>
  <c r="N92" i="1"/>
  <c r="R12" i="1"/>
  <c r="M12" i="1"/>
  <c r="D10" i="1"/>
  <c r="N57" i="1"/>
  <c r="M85" i="1"/>
  <c r="N85" i="1"/>
  <c r="R85" i="1"/>
  <c r="S95" i="1"/>
  <c r="N95" i="1"/>
  <c r="M95" i="1"/>
  <c r="R95" i="1"/>
  <c r="L145" i="1"/>
  <c r="L131" i="1" s="1"/>
  <c r="Q145" i="1"/>
  <c r="H131" i="1"/>
  <c r="Q131" i="1" s="1"/>
  <c r="S213" i="1"/>
  <c r="N213" i="1"/>
  <c r="M213" i="1"/>
  <c r="R213" i="1"/>
  <c r="R21" i="1"/>
  <c r="S21" i="1"/>
  <c r="M48" i="1"/>
  <c r="N48" i="1"/>
  <c r="R68" i="1"/>
  <c r="N12" i="1"/>
  <c r="N15" i="1"/>
  <c r="S15" i="1"/>
  <c r="R15" i="1"/>
  <c r="J10" i="1"/>
  <c r="R13" i="1"/>
  <c r="S19" i="1"/>
  <c r="R19" i="1"/>
  <c r="M21" i="1"/>
  <c r="N30" i="1"/>
  <c r="M30" i="1"/>
  <c r="S42" i="1"/>
  <c r="N42" i="1"/>
  <c r="M42" i="1"/>
  <c r="R49" i="1"/>
  <c r="M69" i="1"/>
  <c r="N69" i="1"/>
  <c r="S92" i="1"/>
  <c r="N107" i="1"/>
  <c r="S107" i="1"/>
  <c r="R107" i="1"/>
  <c r="M107" i="1"/>
  <c r="P121" i="1"/>
  <c r="P76" i="1" s="1"/>
  <c r="Q121" i="1"/>
  <c r="M124" i="1"/>
  <c r="S124" i="1"/>
  <c r="R124" i="1"/>
  <c r="N124" i="1"/>
  <c r="M200" i="1"/>
  <c r="R200" i="1"/>
  <c r="N200" i="1"/>
  <c r="S200" i="1"/>
  <c r="G199" i="1"/>
  <c r="M202" i="1"/>
  <c r="R202" i="1"/>
  <c r="S202" i="1"/>
  <c r="N202" i="1"/>
  <c r="M232" i="1"/>
  <c r="R232" i="1"/>
  <c r="N232" i="1"/>
  <c r="S232" i="1"/>
  <c r="S14" i="1"/>
  <c r="R14" i="1"/>
  <c r="R23" i="1"/>
  <c r="S23" i="1"/>
  <c r="G22" i="1"/>
  <c r="R22" i="1" s="1"/>
  <c r="G121" i="1"/>
  <c r="G76" i="1" s="1"/>
  <c r="S76" i="1" s="1"/>
  <c r="C76" i="1"/>
  <c r="C10" i="1" s="1"/>
  <c r="G239" i="1"/>
  <c r="M41" i="1"/>
  <c r="N41" i="1"/>
  <c r="M62" i="1"/>
  <c r="N62" i="1"/>
  <c r="S62" i="1"/>
  <c r="R62" i="1"/>
  <c r="R247" i="1"/>
  <c r="S247" i="1"/>
  <c r="M247" i="1"/>
  <c r="N247" i="1"/>
  <c r="S258" i="1"/>
  <c r="N258" i="1"/>
  <c r="M258" i="1"/>
  <c r="R258" i="1"/>
  <c r="M23" i="1"/>
  <c r="M98" i="1"/>
  <c r="N98" i="1"/>
  <c r="J248" i="1"/>
  <c r="R11" i="1"/>
  <c r="N14" i="1"/>
  <c r="N17" i="1"/>
  <c r="N23" i="1"/>
  <c r="N61" i="1"/>
  <c r="R61" i="1"/>
  <c r="S61" i="1"/>
  <c r="P66" i="1"/>
  <c r="P28" i="1" s="1"/>
  <c r="G276" i="1"/>
  <c r="E275" i="1"/>
  <c r="N13" i="1"/>
  <c r="S60" i="1"/>
  <c r="R60" i="1"/>
  <c r="G67" i="1"/>
  <c r="E66" i="1"/>
  <c r="G66" i="1" s="1"/>
  <c r="R66" i="1" s="1"/>
  <c r="M108" i="1"/>
  <c r="S108" i="1"/>
  <c r="R108" i="1"/>
  <c r="N148" i="1"/>
  <c r="M148" i="1"/>
  <c r="M158" i="1"/>
  <c r="R158" i="1"/>
  <c r="S158" i="1"/>
  <c r="P205" i="1"/>
  <c r="E22" i="1"/>
  <c r="E11" i="1" s="1"/>
  <c r="N31" i="1"/>
  <c r="M31" i="1"/>
  <c r="S93" i="1"/>
  <c r="N97" i="1"/>
  <c r="M97" i="1"/>
  <c r="S97" i="1"/>
  <c r="M100" i="1"/>
  <c r="N100" i="1"/>
  <c r="R100" i="1"/>
  <c r="S100" i="1"/>
  <c r="G155" i="1"/>
  <c r="S187" i="1"/>
  <c r="N187" i="1"/>
  <c r="M187" i="1"/>
  <c r="R187" i="1"/>
  <c r="N264" i="1"/>
  <c r="R264" i="1"/>
  <c r="S264" i="1"/>
  <c r="M264" i="1"/>
  <c r="N37" i="1"/>
  <c r="M37" i="1"/>
  <c r="M46" i="1"/>
  <c r="N46" i="1"/>
  <c r="N27" i="1"/>
  <c r="R27" i="1"/>
  <c r="S50" i="1"/>
  <c r="R50" i="1"/>
  <c r="N50" i="1"/>
  <c r="M50" i="1"/>
  <c r="R96" i="1"/>
  <c r="M96" i="1"/>
  <c r="N96" i="1"/>
  <c r="S96" i="1"/>
  <c r="M216" i="1"/>
  <c r="R216" i="1"/>
  <c r="S216" i="1"/>
  <c r="N225" i="1"/>
  <c r="R225" i="1"/>
  <c r="S225" i="1"/>
  <c r="M225" i="1"/>
  <c r="M14" i="1"/>
  <c r="Q22" i="1"/>
  <c r="K11" i="1"/>
  <c r="N45" i="1"/>
  <c r="M45" i="1"/>
  <c r="M58" i="1"/>
  <c r="M16" i="1"/>
  <c r="R16" i="1"/>
  <c r="S16" i="1"/>
  <c r="M27" i="1"/>
  <c r="M32" i="1"/>
  <c r="N32" i="1"/>
  <c r="S56" i="1"/>
  <c r="R56" i="1"/>
  <c r="N72" i="1"/>
  <c r="N133" i="1"/>
  <c r="M133" i="1"/>
  <c r="N201" i="1"/>
  <c r="M201" i="1"/>
  <c r="R201" i="1"/>
  <c r="S201" i="1"/>
  <c r="M249" i="1"/>
  <c r="R249" i="1"/>
  <c r="N249" i="1"/>
  <c r="P251" i="1"/>
  <c r="K248" i="1"/>
  <c r="Q251" i="1"/>
  <c r="G11" i="1"/>
  <c r="N39" i="1"/>
  <c r="M39" i="1"/>
  <c r="R46" i="1"/>
  <c r="R93" i="1"/>
  <c r="N130" i="1"/>
  <c r="R130" i="1"/>
  <c r="M130" i="1"/>
  <c r="R146" i="1"/>
  <c r="S146" i="1"/>
  <c r="M146" i="1"/>
  <c r="N146" i="1"/>
  <c r="R29" i="1"/>
  <c r="S37" i="1"/>
  <c r="R43" i="1"/>
  <c r="M43" i="1"/>
  <c r="N43" i="1"/>
  <c r="S46" i="1"/>
  <c r="M63" i="1"/>
  <c r="R63" i="1"/>
  <c r="S63" i="1"/>
  <c r="Q66" i="1"/>
  <c r="L66" i="1"/>
  <c r="L28" i="1" s="1"/>
  <c r="H28" i="1"/>
  <c r="Q28" i="1" s="1"/>
  <c r="N71" i="1"/>
  <c r="N75" i="1"/>
  <c r="R20" i="1"/>
  <c r="S20" i="1"/>
  <c r="S29" i="1"/>
  <c r="N38" i="1"/>
  <c r="M38" i="1"/>
  <c r="S41" i="1"/>
  <c r="R45" i="1"/>
  <c r="N56" i="1"/>
  <c r="R59" i="1"/>
  <c r="S59" i="1"/>
  <c r="M60" i="1"/>
  <c r="S68" i="1"/>
  <c r="E76" i="1"/>
  <c r="N84" i="1"/>
  <c r="M84" i="1"/>
  <c r="M87" i="1"/>
  <c r="R87" i="1"/>
  <c r="S87" i="1"/>
  <c r="R91" i="1"/>
  <c r="N91" i="1"/>
  <c r="M91" i="1"/>
  <c r="N94" i="1"/>
  <c r="M94" i="1"/>
  <c r="R94" i="1"/>
  <c r="R98" i="1"/>
  <c r="N108" i="1"/>
  <c r="M116" i="1"/>
  <c r="N116" i="1"/>
  <c r="S116" i="1"/>
  <c r="R116" i="1"/>
  <c r="G132" i="1"/>
  <c r="M143" i="1"/>
  <c r="N143" i="1"/>
  <c r="S143" i="1"/>
  <c r="R143" i="1"/>
  <c r="N158" i="1"/>
  <c r="N163" i="1"/>
  <c r="S163" i="1"/>
  <c r="R163" i="1"/>
  <c r="M163" i="1"/>
  <c r="G267" i="1"/>
  <c r="S106" i="1"/>
  <c r="R106" i="1"/>
  <c r="M135" i="1"/>
  <c r="S135" i="1"/>
  <c r="M142" i="1"/>
  <c r="N142" i="1"/>
  <c r="R161" i="1"/>
  <c r="S161" i="1"/>
  <c r="N242" i="1"/>
  <c r="M242" i="1"/>
  <c r="M263" i="1"/>
  <c r="S263" i="1"/>
  <c r="N263" i="1"/>
  <c r="R263" i="1"/>
  <c r="R82" i="1"/>
  <c r="S82" i="1"/>
  <c r="R110" i="1"/>
  <c r="S110" i="1"/>
  <c r="R119" i="1"/>
  <c r="S119" i="1"/>
  <c r="N119" i="1"/>
  <c r="M123" i="1"/>
  <c r="N123" i="1"/>
  <c r="S123" i="1"/>
  <c r="M33" i="1"/>
  <c r="M35" i="1"/>
  <c r="S74" i="1"/>
  <c r="R74" i="1"/>
  <c r="M82" i="1"/>
  <c r="M105" i="1"/>
  <c r="N106" i="1"/>
  <c r="R109" i="1"/>
  <c r="S109" i="1"/>
  <c r="M119" i="1"/>
  <c r="N34" i="1"/>
  <c r="R73" i="1"/>
  <c r="S73" i="1"/>
  <c r="N82" i="1"/>
  <c r="M104" i="1"/>
  <c r="N105" i="1"/>
  <c r="N110" i="1"/>
  <c r="R139" i="1"/>
  <c r="M139" i="1"/>
  <c r="N140" i="1"/>
  <c r="R142" i="1"/>
  <c r="M144" i="1"/>
  <c r="N144" i="1"/>
  <c r="N150" i="1"/>
  <c r="M159" i="1"/>
  <c r="N164" i="1"/>
  <c r="M164" i="1"/>
  <c r="S164" i="1"/>
  <c r="R194" i="1"/>
  <c r="M194" i="1"/>
  <c r="N194" i="1"/>
  <c r="S194" i="1"/>
  <c r="G190" i="1"/>
  <c r="E199" i="1"/>
  <c r="E190" i="1" s="1"/>
  <c r="N209" i="1"/>
  <c r="S209" i="1"/>
  <c r="R209" i="1"/>
  <c r="M226" i="1"/>
  <c r="S226" i="1"/>
  <c r="R226" i="1"/>
  <c r="R230" i="1"/>
  <c r="M230" i="1"/>
  <c r="N230" i="1"/>
  <c r="S230" i="1"/>
  <c r="J237" i="1"/>
  <c r="M262" i="1"/>
  <c r="S262" i="1"/>
  <c r="N262" i="1"/>
  <c r="R262" i="1"/>
  <c r="N99" i="1"/>
  <c r="M99" i="1"/>
  <c r="S111" i="1"/>
  <c r="R111" i="1"/>
  <c r="N215" i="1"/>
  <c r="S215" i="1"/>
  <c r="R215" i="1"/>
  <c r="R222" i="1"/>
  <c r="N222" i="1"/>
  <c r="M222" i="1"/>
  <c r="S222" i="1"/>
  <c r="S35" i="1"/>
  <c r="R35" i="1"/>
  <c r="S160" i="1"/>
  <c r="R160" i="1"/>
  <c r="M165" i="1"/>
  <c r="N165" i="1"/>
  <c r="S244" i="1"/>
  <c r="N244" i="1"/>
  <c r="M244" i="1"/>
  <c r="G255" i="1"/>
  <c r="E253" i="1"/>
  <c r="R81" i="1"/>
  <c r="S81" i="1"/>
  <c r="R90" i="1"/>
  <c r="S90" i="1"/>
  <c r="M106" i="1"/>
  <c r="M111" i="1"/>
  <c r="S118" i="1"/>
  <c r="N118" i="1"/>
  <c r="R128" i="1"/>
  <c r="M128" i="1"/>
  <c r="N129" i="1"/>
  <c r="N135" i="1"/>
  <c r="M161" i="1"/>
  <c r="N170" i="1"/>
  <c r="S170" i="1"/>
  <c r="R170" i="1"/>
  <c r="C182" i="1"/>
  <c r="R186" i="1"/>
  <c r="M186" i="1"/>
  <c r="N186" i="1"/>
  <c r="S186" i="1"/>
  <c r="N189" i="1"/>
  <c r="S189" i="1"/>
  <c r="R189" i="1"/>
  <c r="M189" i="1"/>
  <c r="R204" i="1"/>
  <c r="M204" i="1"/>
  <c r="S204" i="1"/>
  <c r="N204" i="1"/>
  <c r="R214" i="1"/>
  <c r="N214" i="1"/>
  <c r="S214" i="1"/>
  <c r="M215" i="1"/>
  <c r="M224" i="1"/>
  <c r="R224" i="1"/>
  <c r="S224" i="1"/>
  <c r="J253" i="1"/>
  <c r="R272" i="1"/>
  <c r="N272" i="1"/>
  <c r="M272" i="1"/>
  <c r="M171" i="1"/>
  <c r="R171" i="1"/>
  <c r="S171" i="1"/>
  <c r="S238" i="1"/>
  <c r="R238" i="1"/>
  <c r="N238" i="1"/>
  <c r="L266" i="1"/>
  <c r="L253" i="1" s="1"/>
  <c r="H253" i="1"/>
  <c r="Q253" i="1" s="1"/>
  <c r="G178" i="1"/>
  <c r="N250" i="1"/>
  <c r="R250" i="1"/>
  <c r="N265" i="1"/>
  <c r="R265" i="1"/>
  <c r="S265" i="1"/>
  <c r="M34" i="1"/>
  <c r="R89" i="1"/>
  <c r="S89" i="1"/>
  <c r="M110" i="1"/>
  <c r="M134" i="1"/>
  <c r="N134" i="1"/>
  <c r="S134" i="1"/>
  <c r="M141" i="1"/>
  <c r="E145" i="1"/>
  <c r="G145" i="1" s="1"/>
  <c r="M160" i="1"/>
  <c r="N161" i="1"/>
  <c r="S168" i="1"/>
  <c r="M168" i="1"/>
  <c r="N168" i="1"/>
  <c r="R168" i="1"/>
  <c r="D182" i="1"/>
  <c r="G206" i="1"/>
  <c r="N217" i="1"/>
  <c r="S217" i="1"/>
  <c r="R217" i="1"/>
  <c r="M217" i="1"/>
  <c r="S246" i="1"/>
  <c r="R246" i="1"/>
  <c r="N246" i="1"/>
  <c r="M246" i="1"/>
  <c r="M250" i="1"/>
  <c r="M265" i="1"/>
  <c r="P266" i="1"/>
  <c r="P253" i="1" s="1"/>
  <c r="M152" i="1"/>
  <c r="N166" i="1"/>
  <c r="L177" i="1"/>
  <c r="S195" i="1"/>
  <c r="N195" i="1"/>
  <c r="S203" i="1"/>
  <c r="N203" i="1"/>
  <c r="R203" i="1"/>
  <c r="N207" i="1"/>
  <c r="S207" i="1"/>
  <c r="R207" i="1"/>
  <c r="S227" i="1"/>
  <c r="N227" i="1"/>
  <c r="R227" i="1"/>
  <c r="N231" i="1"/>
  <c r="S231" i="1"/>
  <c r="M231" i="1"/>
  <c r="R240" i="1"/>
  <c r="N240" i="1"/>
  <c r="S259" i="1"/>
  <c r="R259" i="1"/>
  <c r="M268" i="1"/>
  <c r="R268" i="1"/>
  <c r="S268" i="1"/>
  <c r="R153" i="1"/>
  <c r="S153" i="1"/>
  <c r="P169" i="1"/>
  <c r="P154" i="1" s="1"/>
  <c r="Q169" i="1"/>
  <c r="N180" i="1"/>
  <c r="S180" i="1"/>
  <c r="R180" i="1"/>
  <c r="R188" i="1"/>
  <c r="N188" i="1"/>
  <c r="S196" i="1"/>
  <c r="R196" i="1"/>
  <c r="M208" i="1"/>
  <c r="R208" i="1"/>
  <c r="S208" i="1"/>
  <c r="S221" i="1"/>
  <c r="M221" i="1"/>
  <c r="N221" i="1"/>
  <c r="G245" i="1"/>
  <c r="E243" i="1"/>
  <c r="E237" i="1" s="1"/>
  <c r="S269" i="1"/>
  <c r="N269" i="1"/>
  <c r="R269" i="1"/>
  <c r="R127" i="1"/>
  <c r="S127" i="1"/>
  <c r="R138" i="1"/>
  <c r="S138" i="1"/>
  <c r="N172" i="1"/>
  <c r="S172" i="1"/>
  <c r="R172" i="1"/>
  <c r="Q177" i="1"/>
  <c r="R179" i="1"/>
  <c r="S179" i="1"/>
  <c r="R212" i="1"/>
  <c r="M212" i="1"/>
  <c r="N212" i="1"/>
  <c r="S254" i="1"/>
  <c r="S252" i="1"/>
  <c r="N254" i="1"/>
  <c r="M254" i="1"/>
  <c r="R252" i="1"/>
  <c r="Q183" i="1"/>
  <c r="N192" i="1"/>
  <c r="N198" i="1"/>
  <c r="S198" i="1"/>
  <c r="S219" i="1"/>
  <c r="N219" i="1"/>
  <c r="M229" i="1"/>
  <c r="K205" i="1"/>
  <c r="Q233" i="1"/>
  <c r="N235" i="1"/>
  <c r="P243" i="1"/>
  <c r="P237" i="1" s="1"/>
  <c r="M257" i="1"/>
  <c r="R260" i="1"/>
  <c r="N260" i="1"/>
  <c r="R270" i="1"/>
  <c r="M270" i="1"/>
  <c r="R167" i="1"/>
  <c r="M167" i="1"/>
  <c r="S193" i="1"/>
  <c r="N193" i="1"/>
  <c r="R220" i="1"/>
  <c r="M220" i="1"/>
  <c r="S236" i="1"/>
  <c r="N236" i="1"/>
  <c r="G274" i="1"/>
  <c r="E273" i="1"/>
  <c r="E271" i="1" s="1"/>
  <c r="G184" i="1"/>
  <c r="E183" i="1"/>
  <c r="S185" i="1"/>
  <c r="N185" i="1"/>
  <c r="S211" i="1"/>
  <c r="N211" i="1"/>
  <c r="R228" i="1"/>
  <c r="M228" i="1"/>
  <c r="G234" i="1"/>
  <c r="E233" i="1"/>
  <c r="E205" i="1" s="1"/>
  <c r="N241" i="1"/>
  <c r="S241" i="1"/>
  <c r="L251" i="1"/>
  <c r="L248" i="1" s="1"/>
  <c r="R261" i="1"/>
  <c r="N261" i="1"/>
  <c r="Q275" i="1"/>
  <c r="N174" i="1" l="1"/>
  <c r="S190" i="1"/>
  <c r="F9" i="1"/>
  <c r="P190" i="1"/>
  <c r="G28" i="1"/>
  <c r="S28" i="1" s="1"/>
  <c r="R122" i="1"/>
  <c r="I182" i="1"/>
  <c r="I9" i="1" s="1"/>
  <c r="S122" i="1"/>
  <c r="E28" i="1"/>
  <c r="M252" i="1"/>
  <c r="N122" i="1"/>
  <c r="E154" i="1"/>
  <c r="N22" i="1"/>
  <c r="N11" i="1" s="1"/>
  <c r="R174" i="1"/>
  <c r="H182" i="1"/>
  <c r="M169" i="1"/>
  <c r="N169" i="1"/>
  <c r="S169" i="1"/>
  <c r="R169" i="1"/>
  <c r="P10" i="1"/>
  <c r="G251" i="1"/>
  <c r="S251" i="1" s="1"/>
  <c r="S22" i="1"/>
  <c r="O9" i="1"/>
  <c r="J182" i="1"/>
  <c r="J9" i="1" s="1"/>
  <c r="H10" i="1"/>
  <c r="S66" i="1"/>
  <c r="C9" i="1"/>
  <c r="L182" i="1"/>
  <c r="N28" i="1"/>
  <c r="Q248" i="1"/>
  <c r="P248" i="1"/>
  <c r="M199" i="1"/>
  <c r="M190" i="1" s="1"/>
  <c r="N199" i="1"/>
  <c r="N190" i="1" s="1"/>
  <c r="R199" i="1"/>
  <c r="R10" i="1"/>
  <c r="M184" i="1"/>
  <c r="M183" i="1" s="1"/>
  <c r="G183" i="1"/>
  <c r="N184" i="1"/>
  <c r="N183" i="1" s="1"/>
  <c r="S184" i="1"/>
  <c r="R184" i="1"/>
  <c r="R245" i="1"/>
  <c r="M245" i="1"/>
  <c r="S245" i="1"/>
  <c r="N245" i="1"/>
  <c r="R76" i="1"/>
  <c r="R274" i="1"/>
  <c r="M274" i="1"/>
  <c r="N274" i="1"/>
  <c r="S274" i="1"/>
  <c r="G273" i="1"/>
  <c r="N267" i="1"/>
  <c r="G266" i="1"/>
  <c r="R267" i="1"/>
  <c r="S267" i="1"/>
  <c r="M267" i="1"/>
  <c r="Q205" i="1"/>
  <c r="K182" i="1"/>
  <c r="N145" i="1"/>
  <c r="M145" i="1"/>
  <c r="R145" i="1"/>
  <c r="M132" i="1"/>
  <c r="G131" i="1"/>
  <c r="N132" i="1"/>
  <c r="R132" i="1"/>
  <c r="S132" i="1"/>
  <c r="M22" i="1"/>
  <c r="M11" i="1" s="1"/>
  <c r="E182" i="1"/>
  <c r="E131" i="1"/>
  <c r="R239" i="1"/>
  <c r="S239" i="1"/>
  <c r="N239" i="1"/>
  <c r="M239" i="1"/>
  <c r="S11" i="1"/>
  <c r="K10" i="1"/>
  <c r="Q11" i="1"/>
  <c r="M178" i="1"/>
  <c r="M177" i="1" s="1"/>
  <c r="G177" i="1"/>
  <c r="N178" i="1"/>
  <c r="N177" i="1" s="1"/>
  <c r="N248" i="1"/>
  <c r="M66" i="1"/>
  <c r="M28" i="1" s="1"/>
  <c r="N66" i="1"/>
  <c r="R121" i="1"/>
  <c r="N121" i="1"/>
  <c r="N76" i="1" s="1"/>
  <c r="M121" i="1"/>
  <c r="M76" i="1" s="1"/>
  <c r="S121" i="1"/>
  <c r="R206" i="1"/>
  <c r="S206" i="1"/>
  <c r="N206" i="1"/>
  <c r="M206" i="1"/>
  <c r="L10" i="1"/>
  <c r="R190" i="1"/>
  <c r="R276" i="1"/>
  <c r="S276" i="1"/>
  <c r="G275" i="1"/>
  <c r="M276" i="1"/>
  <c r="M275" i="1" s="1"/>
  <c r="N276" i="1"/>
  <c r="N275" i="1" s="1"/>
  <c r="M234" i="1"/>
  <c r="G233" i="1"/>
  <c r="G205" i="1" s="1"/>
  <c r="R205" i="1" s="1"/>
  <c r="R234" i="1"/>
  <c r="S234" i="1"/>
  <c r="N234" i="1"/>
  <c r="S199" i="1"/>
  <c r="S255" i="1"/>
  <c r="R255" i="1"/>
  <c r="N255" i="1"/>
  <c r="M255" i="1"/>
  <c r="S145" i="1"/>
  <c r="G243" i="1"/>
  <c r="N155" i="1"/>
  <c r="G154" i="1"/>
  <c r="R155" i="1"/>
  <c r="M155" i="1"/>
  <c r="M154" i="1" s="1"/>
  <c r="S155" i="1"/>
  <c r="R67" i="1"/>
  <c r="N67" i="1"/>
  <c r="M67" i="1"/>
  <c r="S67" i="1"/>
  <c r="D9" i="1"/>
  <c r="H9" i="1" l="1"/>
  <c r="G248" i="1"/>
  <c r="S248" i="1" s="1"/>
  <c r="M131" i="1"/>
  <c r="P182" i="1"/>
  <c r="E10" i="1"/>
  <c r="E9" i="1" s="1"/>
  <c r="P9" i="1"/>
  <c r="N154" i="1"/>
  <c r="R28" i="1"/>
  <c r="R248" i="1"/>
  <c r="R251" i="1"/>
  <c r="S205" i="1"/>
  <c r="M251" i="1"/>
  <c r="M248" i="1" s="1"/>
  <c r="N251" i="1"/>
  <c r="R177" i="1"/>
  <c r="S177" i="1"/>
  <c r="S131" i="1"/>
  <c r="R131" i="1"/>
  <c r="M266" i="1"/>
  <c r="M253" i="1" s="1"/>
  <c r="N266" i="1"/>
  <c r="N253" i="1" s="1"/>
  <c r="S266" i="1"/>
  <c r="R266" i="1"/>
  <c r="M10" i="1"/>
  <c r="R275" i="1"/>
  <c r="S275" i="1"/>
  <c r="N131" i="1"/>
  <c r="M233" i="1"/>
  <c r="M205" i="1" s="1"/>
  <c r="S233" i="1"/>
  <c r="R233" i="1"/>
  <c r="N233" i="1"/>
  <c r="N205" i="1" s="1"/>
  <c r="S10" i="1"/>
  <c r="K9" i="1"/>
  <c r="Q10" i="1"/>
  <c r="S183" i="1"/>
  <c r="R183" i="1"/>
  <c r="L9" i="1"/>
  <c r="N243" i="1"/>
  <c r="N237" i="1" s="1"/>
  <c r="M243" i="1"/>
  <c r="M237" i="1" s="1"/>
  <c r="S243" i="1"/>
  <c r="R243" i="1"/>
  <c r="G237" i="1"/>
  <c r="M273" i="1"/>
  <c r="M271" i="1" s="1"/>
  <c r="N273" i="1"/>
  <c r="N271" i="1" s="1"/>
  <c r="G271" i="1"/>
  <c r="G253" i="1"/>
  <c r="S154" i="1"/>
  <c r="R154" i="1"/>
  <c r="G10" i="1"/>
  <c r="Q182" i="1"/>
  <c r="N10" i="1" l="1"/>
  <c r="N182" i="1"/>
  <c r="M182" i="1"/>
  <c r="M9" i="1" s="1"/>
  <c r="S271" i="1"/>
  <c r="R271" i="1"/>
  <c r="S237" i="1"/>
  <c r="R237" i="1"/>
  <c r="Q9" i="1"/>
  <c r="S253" i="1"/>
  <c r="R253" i="1"/>
  <c r="G182" i="1"/>
  <c r="N9" i="1" l="1"/>
  <c r="R182" i="1"/>
  <c r="R9" i="1" s="1"/>
  <c r="S182" i="1"/>
  <c r="S9" i="1" s="1"/>
  <c r="G9" i="1"/>
</calcChain>
</file>

<file path=xl/sharedStrings.xml><?xml version="1.0" encoding="utf-8"?>
<sst xmlns="http://schemas.openxmlformats.org/spreadsheetml/2006/main" count="515" uniqueCount="405">
  <si>
    <t>MUNICIPIO DE PANAMÁ</t>
  </si>
  <si>
    <t>DIRECCIÓN DE PLANIFICACIÓN ESTRATÉGICA Y PRESUPUESTO</t>
  </si>
  <si>
    <t xml:space="preserve">INFORME DE EJECUCIÓN PRESUPUESTARIA </t>
  </si>
  <si>
    <t xml:space="preserve"> AL 31 DE MARZO DE 2022</t>
  </si>
  <si>
    <t>(En balboas)</t>
  </si>
  <si>
    <t>Objeto de Gastos</t>
  </si>
  <si>
    <t>Descripción</t>
  </si>
  <si>
    <t>Presupuesto Ley</t>
  </si>
  <si>
    <t>Contención del Gasto</t>
  </si>
  <si>
    <t>Créditos Extraordinarios/Traslado</t>
  </si>
  <si>
    <t>Presupuesto Modificado</t>
  </si>
  <si>
    <t>Asignado</t>
  </si>
  <si>
    <t>Saldo de Contrato por Ejecutar</t>
  </si>
  <si>
    <t>Compromiso Mensual</t>
  </si>
  <si>
    <t>Compromiso/Ejecutado Acumulado</t>
  </si>
  <si>
    <t>Saldo a la Fecha</t>
  </si>
  <si>
    <t>Saldo por Asignar</t>
  </si>
  <si>
    <t>Saldo Anual</t>
  </si>
  <si>
    <t>Pagado</t>
  </si>
  <si>
    <t>Por Pagar a la Fecha</t>
  </si>
  <si>
    <t>% Ejecución (Compromiso Ejecutado vs. Presupuesto Asignado)</t>
  </si>
  <si>
    <t>% Ejecución (Compromiso Mensual vs. Presupuesto Modificado)</t>
  </si>
  <si>
    <t>% Ejecución (Compromiso Ejecución vs. Presupuesto Modificado)</t>
  </si>
  <si>
    <t>4 = (1+3)</t>
  </si>
  <si>
    <t>9 = (5-8)</t>
  </si>
  <si>
    <t>10 = (4-5)</t>
  </si>
  <si>
    <t>11 = (4-8)</t>
  </si>
  <si>
    <t>13 = (8-12)</t>
  </si>
  <si>
    <t>14 = (8/5*100)</t>
  </si>
  <si>
    <t>15 = (7/4*100)</t>
  </si>
  <si>
    <t>16 = (8/4*100)</t>
  </si>
  <si>
    <t>TOTAL</t>
  </si>
  <si>
    <t>FUNCIONAMIENTO</t>
  </si>
  <si>
    <t>0 - SERVICIOS PERSONALES</t>
  </si>
  <si>
    <t>001</t>
  </si>
  <si>
    <t>Personal Fijo</t>
  </si>
  <si>
    <t>002</t>
  </si>
  <si>
    <t>Personal Transitorio</t>
  </si>
  <si>
    <t>003</t>
  </si>
  <si>
    <t>Personal Contingente</t>
  </si>
  <si>
    <t>020</t>
  </si>
  <si>
    <t>Dietas</t>
  </si>
  <si>
    <t>030</t>
  </si>
  <si>
    <t>Gastos de Representación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</si>
  <si>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</si>
  <si>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</si>
  <si>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</si>
  <si>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</si>
  <si>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</si>
  <si>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</si>
  <si>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</si>
  <si>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</si>
  <si>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</si>
  <si>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Complementario</t>
  </si>
  <si>
    <t>090</t>
  </si>
  <si>
    <t>Créditos Reconocidos por Servicios Personales</t>
  </si>
  <si>
    <t>091</t>
  </si>
  <si>
    <t>SUELDOS</t>
  </si>
  <si>
    <t>093</t>
  </si>
  <si>
    <t>DIETAS</t>
  </si>
  <si>
    <t>094</t>
  </si>
  <si>
    <t>GASTOS DE REPRESENTACIàN FIJO</t>
  </si>
  <si>
    <t>096</t>
  </si>
  <si>
    <t>XIII MES</t>
  </si>
  <si>
    <t>099</t>
  </si>
  <si>
    <t>CONTRIBUCIONES A LA SEGURIDAD SOCIAL</t>
  </si>
  <si>
    <t>1 - SERVICIOS NO PERSONALES</t>
  </si>
  <si>
    <t>101</t>
  </si>
  <si>
    <t>103</t>
  </si>
  <si>
    <t>105</t>
  </si>
  <si>
    <t>106</t>
  </si>
  <si>
    <t>109</t>
  </si>
  <si>
    <t>Otros Alquileres</t>
  </si>
  <si>
    <t>111</t>
  </si>
  <si>
    <t>Agua</t>
  </si>
  <si>
    <t>112</t>
  </si>
  <si>
    <t>Aseo</t>
  </si>
  <si>
    <t>113</t>
  </si>
  <si>
    <t>Correo</t>
  </si>
  <si>
    <t>114</t>
  </si>
  <si>
    <t>Energía Eléctrica</t>
  </si>
  <si>
    <t>115</t>
  </si>
  <si>
    <t>Telecomunicaciones</t>
  </si>
  <si>
    <t>116</t>
  </si>
  <si>
    <t>Servicio de Transmisión de Datos</t>
  </si>
  <si>
    <t>117</t>
  </si>
  <si>
    <t>Servicio de Telefonía Celular</t>
  </si>
  <si>
    <t>120</t>
  </si>
  <si>
    <t>Impresión, Encuadernación y Otros</t>
  </si>
  <si>
    <t>131</t>
  </si>
  <si>
    <t>Anuncios y Avisos</t>
  </si>
  <si>
    <t>132</t>
  </si>
  <si>
    <t>Promoción y Publicidad</t>
  </si>
  <si>
    <t>141</t>
  </si>
  <si>
    <t>Viáticos Dentro del País</t>
  </si>
  <si>
    <t>142</t>
  </si>
  <si>
    <t>Viáticos en el Exterior</t>
  </si>
  <si>
    <t>143</t>
  </si>
  <si>
    <t>Viáticos a Otras Personas</t>
  </si>
  <si>
    <t>151</t>
  </si>
  <si>
    <t>Transporte Dentro del País</t>
  </si>
  <si>
    <t>152</t>
  </si>
  <si>
    <t>Transporte de o para el Exterior</t>
  </si>
  <si>
    <t>153</t>
  </si>
  <si>
    <t>Transporte de otras Personas</t>
  </si>
  <si>
    <t>161</t>
  </si>
  <si>
    <t>Almacenaje</t>
  </si>
  <si>
    <t>162</t>
  </si>
  <si>
    <t>Comisiones y Gastos Bancarios</t>
  </si>
  <si>
    <t>163</t>
  </si>
  <si>
    <t>Gastos Judiciales</t>
  </si>
  <si>
    <t>164</t>
  </si>
  <si>
    <t>Gastos de Seguros</t>
  </si>
  <si>
    <t>165</t>
  </si>
  <si>
    <t>Servicios Comerciales</t>
  </si>
  <si>
    <t>166</t>
  </si>
  <si>
    <t>Servicios Mèdicos en el Paìs</t>
  </si>
  <si>
    <t>169</t>
  </si>
  <si>
    <t>Otros Servicios Comerciales y Financieros</t>
  </si>
  <si>
    <t>171</t>
  </si>
  <si>
    <t>Consultorías</t>
  </si>
  <si>
    <t>172</t>
  </si>
  <si>
    <t>Servicios Especiales</t>
  </si>
  <si>
    <t>181</t>
  </si>
  <si>
    <t>Mant. y Rep. de Edificios</t>
  </si>
  <si>
    <t>182</t>
  </si>
  <si>
    <t>Mant. y Rep. de Maquinarias y Otros Equipos</t>
  </si>
  <si>
    <t>183</t>
  </si>
  <si>
    <t>Mant. y Rep.  de Mobiliario</t>
  </si>
  <si>
    <t>184</t>
  </si>
  <si>
    <t>Mant. y Rep. de Obras</t>
  </si>
  <si>
    <t>185</t>
  </si>
  <si>
    <t>Mant. y Rep. de Equipo de Computación</t>
  </si>
  <si>
    <t>189</t>
  </si>
  <si>
    <t>Otros Mantenimientos y Reparaciones</t>
  </si>
  <si>
    <t>190</t>
  </si>
  <si>
    <t>Créditos Reconocidos por Servicios No Personales</t>
  </si>
  <si>
    <t>ALQUILERES</t>
  </si>
  <si>
    <t>SERVICIOS BµSICOS</t>
  </si>
  <si>
    <t>IMPRESIàN, ENCUADERNACIàN Y OTROS</t>
  </si>
  <si>
    <t>INFORMACIàN Y PUBLICIDAD</t>
  </si>
  <si>
    <t>VIµTICOS</t>
  </si>
  <si>
    <t>TRANSPORTE DE PERSONAS Y BIENES</t>
  </si>
  <si>
    <t>SERVICIOS COMERCIALES Y FINANCIEROS</t>
  </si>
  <si>
    <t>CONSULTORÖAS Y SERVICIOS ESPECIALES</t>
  </si>
  <si>
    <t>MANTENIMIENTO Y REPARACIàN</t>
  </si>
  <si>
    <t>2 - MATERIALES Y SUMINISTROS</t>
  </si>
  <si>
    <t>201</t>
  </si>
  <si>
    <t>Alimentos para Consumo Humano</t>
  </si>
  <si>
    <t>202</t>
  </si>
  <si>
    <t>Alimentos para Animales</t>
  </si>
  <si>
    <t>203</t>
  </si>
  <si>
    <t>Bebidas</t>
  </si>
  <si>
    <t>211</t>
  </si>
  <si>
    <t>Acabado Textil</t>
  </si>
  <si>
    <t>212</t>
  </si>
  <si>
    <t>Calzado</t>
  </si>
  <si>
    <t>213</t>
  </si>
  <si>
    <t>Hilados y Telas</t>
  </si>
  <si>
    <t>214</t>
  </si>
  <si>
    <t>Prendas de Vestir</t>
  </si>
  <si>
    <t>219</t>
  </si>
  <si>
    <t>Otros Textiles y Vestuario</t>
  </si>
  <si>
    <t>221</t>
  </si>
  <si>
    <t>Diesel</t>
  </si>
  <si>
    <t>222</t>
  </si>
  <si>
    <t>Gas</t>
  </si>
  <si>
    <t>223</t>
  </si>
  <si>
    <t>Gasolina</t>
  </si>
  <si>
    <t>224</t>
  </si>
  <si>
    <t>Lubricantes</t>
  </si>
  <si>
    <t>229</t>
  </si>
  <si>
    <t>Otros Combustibles</t>
  </si>
  <si>
    <t>231</t>
  </si>
  <si>
    <t>Impresos</t>
  </si>
  <si>
    <t>232</t>
  </si>
  <si>
    <t>Papelería</t>
  </si>
  <si>
    <t>239</t>
  </si>
  <si>
    <t>Otros Productos de Papel y Cartón</t>
  </si>
  <si>
    <t>241</t>
  </si>
  <si>
    <t>Abonos y Fertilizantes</t>
  </si>
  <si>
    <t>242</t>
  </si>
  <si>
    <t>Insecticidas, Fumigantes y Otros</t>
  </si>
  <si>
    <t>243</t>
  </si>
  <si>
    <t>Pinturas, Colorantes y Tintes</t>
  </si>
  <si>
    <t>244</t>
  </si>
  <si>
    <t>Productos Medicinales y Farmacéuticos</t>
  </si>
  <si>
    <t>245</t>
  </si>
  <si>
    <t>Oxígeno Médico</t>
  </si>
  <si>
    <t>249</t>
  </si>
  <si>
    <t>Otros Productos Químicos</t>
  </si>
  <si>
    <t>252</t>
  </si>
  <si>
    <t>Cemento</t>
  </si>
  <si>
    <t>253</t>
  </si>
  <si>
    <t>Madera</t>
  </si>
  <si>
    <t>254</t>
  </si>
  <si>
    <t>Material de Fontaneria</t>
  </si>
  <si>
    <t>255</t>
  </si>
  <si>
    <t>Material Eléctrico</t>
  </si>
  <si>
    <t>256</t>
  </si>
  <si>
    <t>Material Metálico</t>
  </si>
  <si>
    <t>257</t>
  </si>
  <si>
    <t>Piedra y Arena</t>
  </si>
  <si>
    <t>259</t>
  </si>
  <si>
    <t>Otros Materiales de Construcción</t>
  </si>
  <si>
    <t>261</t>
  </si>
  <si>
    <t>Artículos o Productos para Eventos Oficiales</t>
  </si>
  <si>
    <t>262</t>
  </si>
  <si>
    <t>Herramientas e Instrumentos</t>
  </si>
  <si>
    <t>263</t>
  </si>
  <si>
    <t>Material y Artículos de Seguridad Pública e Institucional</t>
  </si>
  <si>
    <t>265</t>
  </si>
  <si>
    <t>Materiales y Suministros de Computación</t>
  </si>
  <si>
    <t>269</t>
  </si>
  <si>
    <t>Otros Productos Varios</t>
  </si>
  <si>
    <t>271</t>
  </si>
  <si>
    <t>Útiles de Cocina y Comedor</t>
  </si>
  <si>
    <t>272</t>
  </si>
  <si>
    <t>Útiles Deportivos y Recreativos</t>
  </si>
  <si>
    <t>273</t>
  </si>
  <si>
    <t>Útiles de Aseo y Limpieza</t>
  </si>
  <si>
    <t>274</t>
  </si>
  <si>
    <t>Útiles y Materiales Médicos, de Laboratorio y Farmacias</t>
  </si>
  <si>
    <t>275</t>
  </si>
  <si>
    <t>Útiles y Materiales de Oficina</t>
  </si>
  <si>
    <t>276</t>
  </si>
  <si>
    <t>Materiales para Rayos X</t>
  </si>
  <si>
    <t>277</t>
  </si>
  <si>
    <t>Instrumental Médico y Quirúrgico</t>
  </si>
  <si>
    <t>278</t>
  </si>
  <si>
    <t>Artículos de Prótesis y Rehabilitación</t>
  </si>
  <si>
    <t>279</t>
  </si>
  <si>
    <t>Otros Útiles y Materiales</t>
  </si>
  <si>
    <t>280</t>
  </si>
  <si>
    <t>Repuestos</t>
  </si>
  <si>
    <t>290</t>
  </si>
  <si>
    <t>Créditos Reconocidos por Materiales y Suministros</t>
  </si>
  <si>
    <t>ALIMENTOS Y BEBIDAS</t>
  </si>
  <si>
    <t>TEXTILES Y VESTUARIO</t>
  </si>
  <si>
    <t>COMBUSTIBLES Y LUBRICANTES</t>
  </si>
  <si>
    <t>PRODUCTOS DE PAPEL Y CARTàN</t>
  </si>
  <si>
    <t>PRODUCTOS QUÖMICOS Y CONEXOS</t>
  </si>
  <si>
    <t>MATERIALES PARA CONSTRUCCIàN Y MANTENIMIENTO</t>
  </si>
  <si>
    <t>PRODUCTOS VARIOS</t>
  </si>
  <si>
    <t>éTILES Y MATERIALES DIVERSOS</t>
  </si>
  <si>
    <t>REPUESTOS</t>
  </si>
  <si>
    <t>3 - MAQUINARIAS Y EQUIPO DE PRODUCCION</t>
  </si>
  <si>
    <t>301</t>
  </si>
  <si>
    <t>Maquinaria y Equipo de Comunicaciones</t>
  </si>
  <si>
    <t>302</t>
  </si>
  <si>
    <t>Maquinaria y Equipo Agropecuario</t>
  </si>
  <si>
    <t>305</t>
  </si>
  <si>
    <t>Maquinaria y Equipo de Energía</t>
  </si>
  <si>
    <t>307</t>
  </si>
  <si>
    <t>Maquinaria y Equipo de Acueductos y Riego</t>
  </si>
  <si>
    <t>308</t>
  </si>
  <si>
    <t>Maquinaria y Equipo de Talleres y Almacenes</t>
  </si>
  <si>
    <t>309</t>
  </si>
  <si>
    <t>Otras Maquinarias y Equipos de Producción</t>
  </si>
  <si>
    <t>314</t>
  </si>
  <si>
    <t>Terrestre</t>
  </si>
  <si>
    <t>320</t>
  </si>
  <si>
    <t>Equipo Educacional y Recreativo</t>
  </si>
  <si>
    <t>331</t>
  </si>
  <si>
    <t>Equipo Médico y Odontológico</t>
  </si>
  <si>
    <t>340</t>
  </si>
  <si>
    <t>Equipo de Oficina</t>
  </si>
  <si>
    <t>350</t>
  </si>
  <si>
    <t>Mobiliario</t>
  </si>
  <si>
    <t>370</t>
  </si>
  <si>
    <t>Maquinaria y Equipos Varios</t>
  </si>
  <si>
    <t>380</t>
  </si>
  <si>
    <t>Equipo de Computación</t>
  </si>
  <si>
    <t>390</t>
  </si>
  <si>
    <t>Créditos Reconocidos por Maquinaria y Equipo</t>
  </si>
  <si>
    <t>391</t>
  </si>
  <si>
    <t>MAQUINARIA Y EQUIPO DE PRODUCCIàN</t>
  </si>
  <si>
    <t>392</t>
  </si>
  <si>
    <t>MAQUINARIA Y EQUIPO DE TRANSPORTE</t>
  </si>
  <si>
    <t>393</t>
  </si>
  <si>
    <t>EQUIPO EDUCACIONAL Y RECREATIVO</t>
  </si>
  <si>
    <t>395</t>
  </si>
  <si>
    <t>EQUIPO DE OFICINA</t>
  </si>
  <si>
    <t>396</t>
  </si>
  <si>
    <t>MOBILIARIO</t>
  </si>
  <si>
    <t>398</t>
  </si>
  <si>
    <t>MAQUINARIA Y EQUIPOS VARIOS</t>
  </si>
  <si>
    <t>399</t>
  </si>
  <si>
    <t>EQUIPO DE COMPUTACIàN</t>
  </si>
  <si>
    <t>6 - TRANSFERENCIAS CORRIENTES</t>
  </si>
  <si>
    <t>611</t>
  </si>
  <si>
    <t>Donativos a Personas</t>
  </si>
  <si>
    <t>613</t>
  </si>
  <si>
    <t>Indemnizaciones Especiales</t>
  </si>
  <si>
    <t>619</t>
  </si>
  <si>
    <t>Otras Transferencias</t>
  </si>
  <si>
    <t>624</t>
  </si>
  <si>
    <t>Capacitación y Estudios</t>
  </si>
  <si>
    <t>631</t>
  </si>
  <si>
    <t>Subsidios Benéficos</t>
  </si>
  <si>
    <t>632</t>
  </si>
  <si>
    <t>Subsidios Culturales y Científicos</t>
  </si>
  <si>
    <t>633</t>
  </si>
  <si>
    <t>Subsidios Deportivos</t>
  </si>
  <si>
    <t>634</t>
  </si>
  <si>
    <t>Subsidios Educacionales</t>
  </si>
  <si>
    <t>635</t>
  </si>
  <si>
    <t>Empresas Productoras y Comerciales</t>
  </si>
  <si>
    <t>637</t>
  </si>
  <si>
    <t>Indemnizaciones a Instituciones Privadas</t>
  </si>
  <si>
    <t>639</t>
  </si>
  <si>
    <t>Otras sin Fines de Lucro</t>
  </si>
  <si>
    <t>642</t>
  </si>
  <si>
    <t>Instituciones Descentralizadas</t>
  </si>
  <si>
    <t>646</t>
  </si>
  <si>
    <t>Municipalidades y Juntas Comunales</t>
  </si>
  <si>
    <t>665</t>
  </si>
  <si>
    <t>Cuotas a Otros Organismos</t>
  </si>
  <si>
    <t>690</t>
  </si>
  <si>
    <t>Créditos Reconocidos por Transferencias Corrientes</t>
  </si>
  <si>
    <t>692</t>
  </si>
  <si>
    <t>A PERSONAS</t>
  </si>
  <si>
    <t>693</t>
  </si>
  <si>
    <t>BECAS DE ESTUDIOS</t>
  </si>
  <si>
    <t>694</t>
  </si>
  <si>
    <t>A INSTITUCIONES PRIVADAS</t>
  </si>
  <si>
    <t>8 - SERVICIOS DE LA DEUDAS</t>
  </si>
  <si>
    <t>802</t>
  </si>
  <si>
    <t>Amortización de Préstamos Directos</t>
  </si>
  <si>
    <t>805</t>
  </si>
  <si>
    <t>Intereses sobre Préstamos Directos</t>
  </si>
  <si>
    <t>9 - ASIGNACIONES GLOBALES</t>
  </si>
  <si>
    <t>911</t>
  </si>
  <si>
    <t>Emergencias Nacionales</t>
  </si>
  <si>
    <t>930</t>
  </si>
  <si>
    <t>Imprevistos</t>
  </si>
  <si>
    <t>990</t>
  </si>
  <si>
    <t>Otras Asignaciones Globales</t>
  </si>
  <si>
    <t>INVERSION</t>
  </si>
  <si>
    <t>004</t>
  </si>
  <si>
    <t>Personal Transitorio para Inversiones</t>
  </si>
  <si>
    <t>Mantenimiento y Reparaciones de Edificios</t>
  </si>
  <si>
    <t>192</t>
  </si>
  <si>
    <t>197</t>
  </si>
  <si>
    <t>198</t>
  </si>
  <si>
    <t>199</t>
  </si>
  <si>
    <t>Papeperìa</t>
  </si>
  <si>
    <t>Otros Productos y Tintes</t>
  </si>
  <si>
    <t>Otros Productos Quimicos</t>
  </si>
  <si>
    <t>Material de Fontanera</t>
  </si>
  <si>
    <t>Material y Artículos de Seguridad Pública è Institucional</t>
  </si>
  <si>
    <t>Materiales y Suminstros de Computaciòn</t>
  </si>
  <si>
    <t>Otros Materiales de Construcciòn</t>
  </si>
  <si>
    <t>Ùtiles y Materiales de Oficina</t>
  </si>
  <si>
    <t>295</t>
  </si>
  <si>
    <t>296</t>
  </si>
  <si>
    <t>297</t>
  </si>
  <si>
    <t>3 - MAQUINARIAS Y EQUIPO DE PRODUCCIÓN</t>
  </si>
  <si>
    <t>4 - INVERSIÓN FINANCIERA</t>
  </si>
  <si>
    <t>402</t>
  </si>
  <si>
    <t>Adquisición de Terrenos</t>
  </si>
  <si>
    <t>439</t>
  </si>
  <si>
    <t>Otras Existencias</t>
  </si>
  <si>
    <t>5 - OBRAS Y CONSTRUCCIONES</t>
  </si>
  <si>
    <t>502</t>
  </si>
  <si>
    <t>Avenidas, Calles y Aceras</t>
  </si>
  <si>
    <t>503</t>
  </si>
  <si>
    <t>Carreteras y Caminos</t>
  </si>
  <si>
    <t>511</t>
  </si>
  <si>
    <t>Edificios de Administración</t>
  </si>
  <si>
    <t>512</t>
  </si>
  <si>
    <t>Edificios para Educación</t>
  </si>
  <si>
    <t>513</t>
  </si>
  <si>
    <t>Edificios Industriales y Comerciales</t>
  </si>
  <si>
    <t>514</t>
  </si>
  <si>
    <t>Edificios para Centros de Salud</t>
  </si>
  <si>
    <t>519</t>
  </si>
  <si>
    <t>Otras Edificaciones</t>
  </si>
  <si>
    <t>521</t>
  </si>
  <si>
    <t>Locales de Cultura y Recreación</t>
  </si>
  <si>
    <t>522</t>
  </si>
  <si>
    <t>Locales de Deportes</t>
  </si>
  <si>
    <t>525</t>
  </si>
  <si>
    <t>Parques, Plazas y Jardines</t>
  </si>
  <si>
    <t>529</t>
  </si>
  <si>
    <t>Otras Obras Urbanísticas</t>
  </si>
  <si>
    <t>581</t>
  </si>
  <si>
    <t>Proyectos Comunitarios</t>
  </si>
  <si>
    <t>590</t>
  </si>
  <si>
    <t>Créditos Reconocidos por Obras y Construcciones</t>
  </si>
  <si>
    <t>591</t>
  </si>
  <si>
    <t>VÖAS DE COMUNICACIàN</t>
  </si>
  <si>
    <t>592</t>
  </si>
  <si>
    <t>EDIFICACIONES</t>
  </si>
  <si>
    <t>593</t>
  </si>
  <si>
    <t>OBRAS URBANÖSTICAS</t>
  </si>
  <si>
    <t>597</t>
  </si>
  <si>
    <t>INSTALACIONES</t>
  </si>
  <si>
    <t>7 - TRANSFERENCIA DE CAPITAL</t>
  </si>
  <si>
    <t>716</t>
  </si>
  <si>
    <t>A Municipalidades y Juntas Comunales</t>
  </si>
  <si>
    <t>Alquiler de Edificios y Locales</t>
  </si>
  <si>
    <t>Alquiler de Equipo de Oficina</t>
  </si>
  <si>
    <t>Alquiler de Equipo de Transporte</t>
  </si>
  <si>
    <t>Alquiler de Terrenos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</si>
</sst>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Continuous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Continuous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4" fontId="4" fillId="0" borderId="2" xfId="0" applyNumberFormat="1" applyFont="1" applyBorder="1" applyAlignment="1">
      <alignment horizontal="right"/>
    </xf>
    <xf numFmtId="4" fontId="0" fillId="0" borderId="2" xfId="0" applyNumberFormat="1" applyBorder="1"/>
    <xf numFmtId="4" fontId="5" fillId="0" borderId="2" xfId="0" applyNumberFormat="1" applyFont="1" applyBorder="1"/>
    <xf numFmtId="4" fontId="4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4" fillId="0" borderId="2" xfId="0" applyNumberFormat="1" applyFont="1" applyBorder="1"/>
    <xf numFmtId="0" fontId="4" fillId="0" borderId="2" xfId="0" applyFont="1" applyBorder="1" applyAlignment="1">
      <alignment horizontal="centerContinuous"/>
    </xf>
    <xf numFmtId="4" fontId="4" fillId="0" borderId="2" xfId="0" applyNumberFormat="1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0" fontId="0" fillId="0" borderId="2" xfId="0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4" fontId="9" fillId="4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/>
    </xf>
    <xf numFmtId="4" fontId="9" fillId="4" borderId="2" xfId="0" applyNumberFormat="1" applyFont="1" applyFill="1" applyBorder="1" applyAlignment="1">
      <alignment horizontal="right" vertical="center" wrapText="1"/>
    </xf>
    <xf numFmtId="49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2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5D194-4BEF-45E6-AFD8-51477AD7E09A}">
  <sheetPr codeName="Hoja1"/>
  <dimension ref="A1:S306"/>
  <sheetViews>
    <sheetView tabSelected="1" topLeftCell="A16" workbookViewId="0">
      <selection activeCell="E13" sqref="E13"/>
    </sheetView>
  </sheetViews>
  <sheetFormatPr baseColWidth="10" defaultRowHeight="15" x14ac:dyDescent="0.25"/>
  <cols>
    <col min="1" max="1" width="8.42578125" style="46" customWidth="1"/>
    <col min="2" max="2" width="48.7109375" style="36" customWidth="1"/>
    <col min="3" max="3" width="15" style="36" customWidth="1"/>
    <col min="4" max="4" width="13.140625" style="24" customWidth="1"/>
    <col min="5" max="5" width="16.7109375" style="24" customWidth="1"/>
    <col min="6" max="6" width="15.140625" style="24" hidden="1" customWidth="1"/>
    <col min="7" max="7" width="15.140625" style="24" customWidth="1"/>
    <col min="8" max="8" width="15.28515625" style="24" customWidth="1"/>
    <col min="9" max="9" width="14.140625" style="24" customWidth="1"/>
    <col min="10" max="10" width="15" style="24" customWidth="1"/>
    <col min="11" max="11" width="14.140625" style="24" customWidth="1"/>
    <col min="12" max="12" width="15.28515625" style="24" customWidth="1"/>
    <col min="13" max="13" width="15.140625" style="24" customWidth="1"/>
    <col min="14" max="14" width="15.42578125" style="24" customWidth="1"/>
    <col min="15" max="15" width="14.42578125" style="24" customWidth="1"/>
    <col min="16" max="16" width="14" style="36" customWidth="1"/>
    <col min="17" max="17" width="15.42578125" style="47" customWidth="1"/>
    <col min="18" max="18" width="14.5703125" style="47" customWidth="1"/>
    <col min="19" max="19" width="14.7109375" style="47" customWidth="1"/>
  </cols>
  <sheetData>
    <row r="1" spans="1:19" ht="20.2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20.25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20.25" x14ac:dyDescent="0.2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20.25" x14ac:dyDescent="0.25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20.25" x14ac:dyDescent="0.25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x14ac:dyDescent="0.25">
      <c r="A6" s="1"/>
      <c r="B6"/>
      <c r="C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3"/>
    </row>
    <row r="7" spans="1:19" ht="75" x14ac:dyDescent="0.25">
      <c r="A7" s="4" t="s">
        <v>5</v>
      </c>
      <c r="B7" s="4" t="s">
        <v>6</v>
      </c>
      <c r="C7" s="5" t="s">
        <v>7</v>
      </c>
      <c r="D7" s="6" t="s">
        <v>8</v>
      </c>
      <c r="E7" s="6" t="s">
        <v>9</v>
      </c>
      <c r="F7" s="7"/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6" t="s">
        <v>20</v>
      </c>
      <c r="R7" s="6" t="s">
        <v>21</v>
      </c>
      <c r="S7" s="6" t="s">
        <v>22</v>
      </c>
    </row>
    <row r="8" spans="1:19" x14ac:dyDescent="0.25">
      <c r="A8" s="8"/>
      <c r="B8" s="8"/>
      <c r="C8" s="9">
        <v>1</v>
      </c>
      <c r="D8" s="10">
        <v>2</v>
      </c>
      <c r="E8" s="10">
        <v>3</v>
      </c>
      <c r="F8" s="11"/>
      <c r="G8" s="9" t="s">
        <v>23</v>
      </c>
      <c r="H8" s="9">
        <v>5</v>
      </c>
      <c r="I8" s="9">
        <v>6</v>
      </c>
      <c r="J8" s="9">
        <v>7</v>
      </c>
      <c r="K8" s="9">
        <v>8</v>
      </c>
      <c r="L8" s="9" t="s">
        <v>24</v>
      </c>
      <c r="M8" s="9" t="s">
        <v>25</v>
      </c>
      <c r="N8" s="9" t="s">
        <v>26</v>
      </c>
      <c r="O8" s="9">
        <v>12</v>
      </c>
      <c r="P8" s="9" t="s">
        <v>27</v>
      </c>
      <c r="Q8" s="12" t="s">
        <v>28</v>
      </c>
      <c r="R8" s="12" t="s">
        <v>29</v>
      </c>
      <c r="S8" s="12" t="s">
        <v>30</v>
      </c>
    </row>
    <row r="9" spans="1:19" x14ac:dyDescent="0.25">
      <c r="A9" s="13" t="s">
        <v>31</v>
      </c>
      <c r="B9" s="13"/>
      <c r="C9" s="14">
        <f>+C10+C182</f>
        <v>330000000</v>
      </c>
      <c r="D9" s="14">
        <f t="shared" ref="D9:S9" si="0">+D10+D182</f>
        <v>0</v>
      </c>
      <c r="E9" s="14">
        <f t="shared" si="0"/>
        <v>0</v>
      </c>
      <c r="F9" s="14">
        <f t="shared" si="0"/>
        <v>330000000</v>
      </c>
      <c r="G9" s="14">
        <f t="shared" si="0"/>
        <v>330000000</v>
      </c>
      <c r="H9" s="14">
        <f>+H10+H182</f>
        <v>174793289</v>
      </c>
      <c r="I9" s="14">
        <f t="shared" si="0"/>
        <v>41493030.810000002</v>
      </c>
      <c r="J9" s="14">
        <f t="shared" si="0"/>
        <v>21059601.700000003</v>
      </c>
      <c r="K9" s="14">
        <f t="shared" si="0"/>
        <v>50861149.299999997</v>
      </c>
      <c r="L9" s="14">
        <f t="shared" si="0"/>
        <v>123932139.69999999</v>
      </c>
      <c r="M9" s="14">
        <f t="shared" si="0"/>
        <v>155206711</v>
      </c>
      <c r="N9" s="14">
        <f t="shared" si="0"/>
        <v>278851424.70000005</v>
      </c>
      <c r="O9" s="14">
        <f>+O10+O182</f>
        <v>35090948.240000002</v>
      </c>
      <c r="P9" s="14">
        <f t="shared" si="0"/>
        <v>10751201.68</v>
      </c>
      <c r="Q9" s="15">
        <f t="shared" si="0"/>
        <v>64.263045508705275</v>
      </c>
      <c r="R9" s="15">
        <f t="shared" si="0"/>
        <v>13.422175186316121</v>
      </c>
      <c r="S9" s="15">
        <f t="shared" si="0"/>
        <v>31.87799897122142</v>
      </c>
    </row>
    <row r="10" spans="1:19" x14ac:dyDescent="0.25">
      <c r="A10" s="16" t="s">
        <v>32</v>
      </c>
      <c r="B10" s="16"/>
      <c r="C10" s="17">
        <f>+C11+C28+C76+C131+C154+C174+C177</f>
        <v>149047195</v>
      </c>
      <c r="D10" s="17">
        <f t="shared" ref="D10:P10" si="1">+D11+D28+D76+D131+D154+D174+D177</f>
        <v>0</v>
      </c>
      <c r="E10" s="17">
        <f t="shared" si="1"/>
        <v>-5816</v>
      </c>
      <c r="F10" s="17">
        <f t="shared" si="1"/>
        <v>149041379</v>
      </c>
      <c r="G10" s="17">
        <f t="shared" si="1"/>
        <v>149041379</v>
      </c>
      <c r="H10" s="17">
        <f t="shared" si="1"/>
        <v>68753710</v>
      </c>
      <c r="I10" s="17">
        <f t="shared" si="1"/>
        <v>13089245.129999999</v>
      </c>
      <c r="J10" s="17">
        <f t="shared" si="1"/>
        <v>15078114.970000003</v>
      </c>
      <c r="K10" s="17">
        <f t="shared" si="1"/>
        <v>31869397.52</v>
      </c>
      <c r="L10" s="17">
        <f t="shared" si="1"/>
        <v>36884312.479999997</v>
      </c>
      <c r="M10" s="17">
        <f t="shared" si="1"/>
        <v>80287669</v>
      </c>
      <c r="N10" s="17">
        <f t="shared" si="1"/>
        <v>117171981.48000002</v>
      </c>
      <c r="O10" s="17">
        <f t="shared" si="1"/>
        <v>23716630.130000003</v>
      </c>
      <c r="P10" s="17">
        <f t="shared" si="1"/>
        <v>8153910.9000000004</v>
      </c>
      <c r="Q10" s="18">
        <f>+K10/H10*100</f>
        <v>46.352985926141294</v>
      </c>
      <c r="R10" s="18">
        <f>+J10/F10*100</f>
        <v>10.116730716776313</v>
      </c>
      <c r="S10" s="18">
        <f>+K10/F10*100</f>
        <v>21.382919115368626</v>
      </c>
    </row>
    <row r="11" spans="1:19" x14ac:dyDescent="0.25">
      <c r="A11" s="19"/>
      <c r="B11" s="19" t="s">
        <v>33</v>
      </c>
      <c r="C11" s="20">
        <f>SUM(C12:C22)</f>
        <v>70629039</v>
      </c>
      <c r="D11" s="20">
        <f t="shared" ref="D11:P11" si="2">SUM(D12:D22)</f>
        <v>0</v>
      </c>
      <c r="E11" s="20">
        <f t="shared" si="2"/>
        <v>61240</v>
      </c>
      <c r="F11" s="20">
        <f t="shared" si="2"/>
        <v>70690279</v>
      </c>
      <c r="G11" s="20">
        <f t="shared" si="2"/>
        <v>70690279</v>
      </c>
      <c r="H11" s="20">
        <f t="shared" si="2"/>
        <v>20903516</v>
      </c>
      <c r="I11" s="20">
        <f t="shared" si="2"/>
        <v>0</v>
      </c>
      <c r="J11" s="20">
        <f t="shared" si="2"/>
        <v>5393723.3799999999</v>
      </c>
      <c r="K11" s="20">
        <f t="shared" si="2"/>
        <v>15893013.049999999</v>
      </c>
      <c r="L11" s="20">
        <f t="shared" si="2"/>
        <v>5010502.95</v>
      </c>
      <c r="M11" s="20">
        <f t="shared" si="2"/>
        <v>49786763</v>
      </c>
      <c r="N11" s="20">
        <f t="shared" si="2"/>
        <v>54797265.95000001</v>
      </c>
      <c r="O11" s="20">
        <f t="shared" si="2"/>
        <v>9841798.9600000009</v>
      </c>
      <c r="P11" s="20">
        <f t="shared" si="2"/>
        <v>6052357.6000000006</v>
      </c>
      <c r="Q11" s="19">
        <f>+K11/H11*100</f>
        <v>76.030334083510155</v>
      </c>
      <c r="R11" s="19">
        <f>+J11/F11*100</f>
        <v>7.6300779347610161</v>
      </c>
      <c r="S11" s="19">
        <f>+K11/F11*100</f>
        <v>22.482600542572477</v>
      </c>
    </row>
    <row r="12" spans="1:19" x14ac:dyDescent="0.25">
      <c r="A12" s="21" t="s">
        <v>34</v>
      </c>
      <c r="B12" s="22" t="s">
        <v>35</v>
      </c>
      <c r="C12" s="23">
        <v>40790047</v>
      </c>
      <c r="D12" s="23">
        <v>0</v>
      </c>
      <c r="E12" s="23">
        <f t="shared" ref="E12:E21" si="3">+F12-C12</f>
        <v>-334100</v>
      </c>
      <c r="F12" s="24">
        <v>40455947</v>
      </c>
      <c r="G12" s="23">
        <f t="shared" ref="G12:G21" si="4">+C12+E12</f>
        <v>40455947</v>
      </c>
      <c r="H12" s="24">
        <v>9876913</v>
      </c>
      <c r="I12" s="23">
        <v>0</v>
      </c>
      <c r="J12" s="25">
        <v>2751815.63</v>
      </c>
      <c r="K12" s="25">
        <v>8129288.6500000004</v>
      </c>
      <c r="L12" s="23">
        <f>+H12-K12</f>
        <v>1747624.3499999996</v>
      </c>
      <c r="M12" s="23">
        <f>+G12-H12</f>
        <v>30579034</v>
      </c>
      <c r="N12" s="23">
        <f>+G12-K12</f>
        <v>32326658.350000001</v>
      </c>
      <c r="O12" s="25">
        <v>5887837.79</v>
      </c>
      <c r="P12" s="23">
        <f>+K12-O12</f>
        <v>2241450.8600000003</v>
      </c>
      <c r="Q12" s="26">
        <f>+K12/H12*100</f>
        <v>82.305965943002647</v>
      </c>
      <c r="R12" s="26">
        <f>+J12/G12*100</f>
        <v>6.8020052280570757</v>
      </c>
      <c r="S12" s="26">
        <f>+K12/G12*100</f>
        <v>20.094174658672557</v>
      </c>
    </row>
    <row r="13" spans="1:19" x14ac:dyDescent="0.25">
      <c r="A13" s="21" t="s">
        <v>36</v>
      </c>
      <c r="B13" s="22" t="s">
        <v>37</v>
      </c>
      <c r="C13" s="23">
        <v>5721560</v>
      </c>
      <c r="D13" s="23">
        <v>0</v>
      </c>
      <c r="E13" s="23">
        <f t="shared" si="3"/>
        <v>248610</v>
      </c>
      <c r="F13" s="24">
        <v>5970170</v>
      </c>
      <c r="G13" s="23">
        <f t="shared" si="4"/>
        <v>5970170</v>
      </c>
      <c r="H13" s="24">
        <v>2585722</v>
      </c>
      <c r="I13" s="23">
        <v>0</v>
      </c>
      <c r="J13" s="25">
        <v>833182</v>
      </c>
      <c r="K13" s="25">
        <v>1648862.43</v>
      </c>
      <c r="L13" s="23">
        <f t="shared" ref="L13:L21" si="5">+H13-K13</f>
        <v>936859.57000000007</v>
      </c>
      <c r="M13" s="23">
        <f t="shared" ref="M13:M21" si="6">+G13-H13</f>
        <v>3384448</v>
      </c>
      <c r="N13" s="23">
        <f t="shared" ref="N13:N27" si="7">+G13-K13</f>
        <v>4321307.57</v>
      </c>
      <c r="O13" s="25">
        <v>856385.43</v>
      </c>
      <c r="P13" s="23">
        <f t="shared" ref="P13:P21" si="8">+K13-O13</f>
        <v>792476.99999999988</v>
      </c>
      <c r="Q13" s="26">
        <f t="shared" ref="Q13:Q75" si="9">+K13/H13*100</f>
        <v>63.767970029260681</v>
      </c>
      <c r="R13" s="26">
        <f t="shared" ref="R13:R76" si="10">+J13/G13*100</f>
        <v>13.955750003768738</v>
      </c>
      <c r="S13" s="26">
        <f t="shared" ref="S13:S76" si="11">+K13/G13*100</f>
        <v>27.618349728734692</v>
      </c>
    </row>
    <row r="14" spans="1:19" x14ac:dyDescent="0.25">
      <c r="A14" s="21" t="s">
        <v>38</v>
      </c>
      <c r="B14" s="22" t="s">
        <v>39</v>
      </c>
      <c r="C14" s="23">
        <v>9147532</v>
      </c>
      <c r="D14" s="23">
        <v>0</v>
      </c>
      <c r="E14" s="23">
        <f t="shared" si="3"/>
        <v>85490</v>
      </c>
      <c r="F14" s="24">
        <v>9233022</v>
      </c>
      <c r="G14" s="23">
        <f t="shared" si="4"/>
        <v>9233022</v>
      </c>
      <c r="H14" s="24">
        <v>2647730</v>
      </c>
      <c r="I14" s="23">
        <v>0</v>
      </c>
      <c r="J14" s="25">
        <v>845761.76</v>
      </c>
      <c r="K14" s="25">
        <v>2293911.5499999998</v>
      </c>
      <c r="L14" s="23">
        <f t="shared" si="5"/>
        <v>353818.45000000019</v>
      </c>
      <c r="M14" s="23">
        <f t="shared" si="6"/>
        <v>6585292</v>
      </c>
      <c r="N14" s="23">
        <f t="shared" si="7"/>
        <v>6939110.4500000002</v>
      </c>
      <c r="O14" s="25">
        <v>1601239.23</v>
      </c>
      <c r="P14" s="23">
        <f t="shared" si="8"/>
        <v>692672.31999999983</v>
      </c>
      <c r="Q14" s="26">
        <f t="shared" si="9"/>
        <v>86.636913507041882</v>
      </c>
      <c r="R14" s="26">
        <f t="shared" si="10"/>
        <v>9.1601835238776648</v>
      </c>
      <c r="S14" s="26">
        <f t="shared" si="11"/>
        <v>24.844645122691141</v>
      </c>
    </row>
    <row r="15" spans="1:19" x14ac:dyDescent="0.25">
      <c r="A15" s="21" t="s">
        <v>40</v>
      </c>
      <c r="B15" s="22" t="s">
        <v>41</v>
      </c>
      <c r="C15" s="23">
        <v>933480</v>
      </c>
      <c r="D15" s="23">
        <v>0</v>
      </c>
      <c r="E15" s="23">
        <f t="shared" si="3"/>
        <v>0</v>
      </c>
      <c r="F15" s="24">
        <v>933480</v>
      </c>
      <c r="G15" s="23">
        <f t="shared" si="4"/>
        <v>933480</v>
      </c>
      <c r="H15" s="24">
        <v>240000</v>
      </c>
      <c r="I15" s="23">
        <v>0</v>
      </c>
      <c r="J15" s="25">
        <v>60484.72</v>
      </c>
      <c r="K15" s="25">
        <v>158711.72</v>
      </c>
      <c r="L15" s="23">
        <f t="shared" si="5"/>
        <v>81288.28</v>
      </c>
      <c r="M15" s="23">
        <f t="shared" si="6"/>
        <v>693480</v>
      </c>
      <c r="N15" s="23">
        <f t="shared" si="7"/>
        <v>774768.28</v>
      </c>
      <c r="O15" s="25">
        <v>158711.72</v>
      </c>
      <c r="P15" s="23">
        <f t="shared" si="8"/>
        <v>0</v>
      </c>
      <c r="Q15" s="26">
        <f t="shared" si="9"/>
        <v>66.129883333333339</v>
      </c>
      <c r="R15" s="26">
        <f t="shared" si="10"/>
        <v>6.479487509105712</v>
      </c>
      <c r="S15" s="26">
        <f t="shared" si="11"/>
        <v>17.002155375583836</v>
      </c>
    </row>
    <row r="16" spans="1:19" x14ac:dyDescent="0.25">
      <c r="A16" s="21" t="s">
        <v>42</v>
      </c>
      <c r="B16" s="22" t="s">
        <v>43</v>
      </c>
      <c r="C16" s="23">
        <v>965508</v>
      </c>
      <c r="D16" s="23">
        <v>0</v>
      </c>
      <c r="E16" s="23">
        <f t="shared" si="3"/>
        <v>0</v>
      </c>
      <c r="F16" s="24">
        <v>965508</v>
      </c>
      <c r="G16" s="23">
        <f t="shared" si="4"/>
        <v>965508</v>
      </c>
      <c r="H16" s="24">
        <v>241377</v>
      </c>
      <c r="I16" s="23">
        <v>0</v>
      </c>
      <c r="J16" s="25">
        <v>61359</v>
      </c>
      <c r="K16" s="25">
        <v>190010.29</v>
      </c>
      <c r="L16" s="23">
        <f t="shared" si="5"/>
        <v>51366.709999999992</v>
      </c>
      <c r="M16" s="23">
        <f t="shared" si="6"/>
        <v>724131</v>
      </c>
      <c r="N16" s="23">
        <f t="shared" si="7"/>
        <v>775497.71</v>
      </c>
      <c r="O16" s="25">
        <v>132831.22</v>
      </c>
      <c r="P16" s="23">
        <f t="shared" si="8"/>
        <v>57179.070000000007</v>
      </c>
      <c r="Q16" s="26">
        <f t="shared" si="9"/>
        <v>78.719302170463635</v>
      </c>
      <c r="R16" s="26">
        <f t="shared" si="10"/>
        <v>6.3551001131010825</v>
      </c>
      <c r="S16" s="26">
        <f t="shared" si="11"/>
        <v>19.679825542615909</v>
      </c>
    </row>
    <row r="17" spans="1:19" x14ac:dyDescent="0.25">
      <c r="A17" s="21" t="s">
        <v>44</v>
      </c>
      <c r="B17" s="22" t="s">
        <v>45</v>
      </c>
      <c r="C17" s="23">
        <v>2684550</v>
      </c>
      <c r="D17" s="23">
        <v>0</v>
      </c>
      <c r="E17" s="23">
        <f t="shared" si="3"/>
        <v>0</v>
      </c>
      <c r="F17" s="24">
        <v>2684550</v>
      </c>
      <c r="G17" s="23">
        <f t="shared" si="4"/>
        <v>2684550</v>
      </c>
      <c r="H17" s="24">
        <v>933596</v>
      </c>
      <c r="I17" s="23">
        <v>0</v>
      </c>
      <c r="J17" s="25">
        <v>37145.660000000003</v>
      </c>
      <c r="K17" s="25">
        <v>760840.65</v>
      </c>
      <c r="L17" s="23">
        <f t="shared" si="5"/>
        <v>172755.34999999998</v>
      </c>
      <c r="M17" s="23">
        <f t="shared" si="6"/>
        <v>1750954</v>
      </c>
      <c r="N17" s="23">
        <f t="shared" si="7"/>
        <v>1923709.35</v>
      </c>
      <c r="O17" s="25">
        <v>670243.21</v>
      </c>
      <c r="P17" s="23">
        <f t="shared" si="8"/>
        <v>90597.440000000061</v>
      </c>
      <c r="Q17" s="26">
        <f t="shared" si="9"/>
        <v>81.495705851353264</v>
      </c>
      <c r="R17" s="26">
        <f t="shared" si="10"/>
        <v>1.3836829263749979</v>
      </c>
      <c r="S17" s="26">
        <f t="shared" si="11"/>
        <v>28.341459462479747</v>
      </c>
    </row>
    <row r="18" spans="1:19" x14ac:dyDescent="0.25">
      <c r="A18" s="21" t="s">
        <v>46</v>
      </c>
      <c r="B18" s="22" t="s">
        <v>47</v>
      </c>
      <c r="C18" s="23">
        <v>7203274</v>
      </c>
      <c r="D18" s="23">
        <v>0</v>
      </c>
      <c r="E18" s="23">
        <f t="shared" si="3"/>
        <v>49000</v>
      </c>
      <c r="F18" s="24">
        <v>7252274</v>
      </c>
      <c r="G18" s="23">
        <f t="shared" si="4"/>
        <v>7252274</v>
      </c>
      <c r="H18" s="24">
        <v>2498571</v>
      </c>
      <c r="I18" s="23">
        <v>0</v>
      </c>
      <c r="J18" s="25">
        <v>560598.54</v>
      </c>
      <c r="K18" s="25">
        <v>1594163.22</v>
      </c>
      <c r="L18" s="23">
        <f t="shared" si="5"/>
        <v>904407.78</v>
      </c>
      <c r="M18" s="23">
        <f t="shared" si="6"/>
        <v>4753703</v>
      </c>
      <c r="N18" s="23">
        <f t="shared" si="7"/>
        <v>5658110.7800000003</v>
      </c>
      <c r="O18" s="25">
        <v>382741.6</v>
      </c>
      <c r="P18" s="23">
        <f t="shared" si="8"/>
        <v>1211421.6200000001</v>
      </c>
      <c r="Q18" s="26">
        <f t="shared" si="9"/>
        <v>63.802998593996328</v>
      </c>
      <c r="R18" s="26">
        <f t="shared" si="10"/>
        <v>7.7299691103783461</v>
      </c>
      <c r="S18" s="26">
        <f t="shared" si="11"/>
        <v>21.981563575783262</v>
      </c>
    </row>
    <row r="19" spans="1:19" x14ac:dyDescent="0.25">
      <c r="A19" s="21" t="s">
        <v>48</v>
      </c>
      <c r="B19" s="22" t="s">
        <v>49</v>
      </c>
      <c r="C19" s="23">
        <v>834720</v>
      </c>
      <c r="D19" s="23">
        <v>0</v>
      </c>
      <c r="E19" s="23">
        <f t="shared" si="3"/>
        <v>6000</v>
      </c>
      <c r="F19" s="24">
        <v>840720</v>
      </c>
      <c r="G19" s="23">
        <f t="shared" si="4"/>
        <v>840720</v>
      </c>
      <c r="H19" s="24">
        <v>264250</v>
      </c>
      <c r="I19" s="23">
        <v>0</v>
      </c>
      <c r="J19" s="25">
        <v>66770.12</v>
      </c>
      <c r="K19" s="25">
        <v>181769.19</v>
      </c>
      <c r="L19" s="23">
        <f t="shared" si="5"/>
        <v>82480.81</v>
      </c>
      <c r="M19" s="23">
        <f t="shared" si="6"/>
        <v>576470</v>
      </c>
      <c r="N19" s="23">
        <f t="shared" si="7"/>
        <v>658950.81000000006</v>
      </c>
      <c r="O19" s="25">
        <v>46369.61</v>
      </c>
      <c r="P19" s="23">
        <f t="shared" si="8"/>
        <v>135399.58000000002</v>
      </c>
      <c r="Q19" s="26">
        <f t="shared" si="9"/>
        <v>68.786826868495737</v>
      </c>
      <c r="R19" s="26">
        <f t="shared" si="10"/>
        <v>7.942016366923589</v>
      </c>
      <c r="S19" s="26">
        <f t="shared" si="11"/>
        <v>21.620657293748216</v>
      </c>
    </row>
    <row r="20" spans="1:19" x14ac:dyDescent="0.25">
      <c r="A20" s="21" t="s">
        <v>50</v>
      </c>
      <c r="B20" s="22" t="s">
        <v>51</v>
      </c>
      <c r="C20" s="23">
        <v>712809</v>
      </c>
      <c r="D20" s="23">
        <v>0</v>
      </c>
      <c r="E20" s="23">
        <f t="shared" si="3"/>
        <v>5040</v>
      </c>
      <c r="F20" s="24">
        <v>717849</v>
      </c>
      <c r="G20" s="23">
        <f t="shared" si="4"/>
        <v>717849</v>
      </c>
      <c r="H20" s="24">
        <v>224864</v>
      </c>
      <c r="I20" s="23">
        <v>0</v>
      </c>
      <c r="J20" s="25">
        <v>56860.05</v>
      </c>
      <c r="K20" s="25">
        <v>155067.68</v>
      </c>
      <c r="L20" s="23">
        <f t="shared" si="5"/>
        <v>69796.320000000007</v>
      </c>
      <c r="M20" s="23">
        <f t="shared" si="6"/>
        <v>492985</v>
      </c>
      <c r="N20" s="23">
        <f t="shared" si="7"/>
        <v>562781.32000000007</v>
      </c>
      <c r="O20" s="25">
        <v>39355.910000000003</v>
      </c>
      <c r="P20" s="23">
        <f t="shared" si="8"/>
        <v>115711.76999999999</v>
      </c>
      <c r="Q20" s="26">
        <f t="shared" si="9"/>
        <v>68.960651771737574</v>
      </c>
      <c r="R20" s="26">
        <f t="shared" si="10"/>
        <v>7.9208928340082672</v>
      </c>
      <c r="S20" s="26">
        <f t="shared" si="11"/>
        <v>21.601712895051744</v>
      </c>
    </row>
    <row r="21" spans="1:19" x14ac:dyDescent="0.25">
      <c r="A21" s="21" t="s">
        <v>52</v>
      </c>
      <c r="B21" s="22" t="s">
        <v>53</v>
      </c>
      <c r="C21" s="23">
        <v>166967</v>
      </c>
      <c r="D21" s="23">
        <v>0</v>
      </c>
      <c r="E21" s="23">
        <f t="shared" si="3"/>
        <v>1200</v>
      </c>
      <c r="F21" s="24">
        <v>168167</v>
      </c>
      <c r="G21" s="23">
        <f t="shared" si="4"/>
        <v>168167</v>
      </c>
      <c r="H21" s="24">
        <v>52835</v>
      </c>
      <c r="I21" s="23">
        <v>0</v>
      </c>
      <c r="J21" s="25">
        <v>12841</v>
      </c>
      <c r="K21" s="25">
        <v>34958.019999999997</v>
      </c>
      <c r="L21" s="23">
        <f t="shared" si="5"/>
        <v>17876.980000000003</v>
      </c>
      <c r="M21" s="23">
        <f t="shared" si="6"/>
        <v>115332</v>
      </c>
      <c r="N21" s="23">
        <f t="shared" si="7"/>
        <v>133208.98000000001</v>
      </c>
      <c r="O21" s="25">
        <v>21789.69</v>
      </c>
      <c r="P21" s="23">
        <f t="shared" si="8"/>
        <v>13168.329999999998</v>
      </c>
      <c r="Q21" s="26">
        <f t="shared" si="9"/>
        <v>66.164512160499669</v>
      </c>
      <c r="R21" s="26">
        <f t="shared" si="10"/>
        <v>7.6358619705411881</v>
      </c>
      <c r="S21" s="26">
        <f t="shared" si="11"/>
        <v>20.787681293000411</v>
      </c>
    </row>
    <row r="22" spans="1:19" x14ac:dyDescent="0.25">
      <c r="A22" s="21" t="s">
        <v>54</v>
      </c>
      <c r="B22" s="22" t="s">
        <v>55</v>
      </c>
      <c r="C22" s="23">
        <f>SUM(C23:C27)</f>
        <v>1468592</v>
      </c>
      <c r="D22" s="23">
        <f t="shared" ref="D22:P22" si="12">SUM(D23:D27)</f>
        <v>0</v>
      </c>
      <c r="E22" s="23">
        <f t="shared" si="12"/>
        <v>0</v>
      </c>
      <c r="F22" s="23">
        <f t="shared" si="12"/>
        <v>1468592</v>
      </c>
      <c r="G22" s="23">
        <f t="shared" si="12"/>
        <v>1468592</v>
      </c>
      <c r="H22" s="23">
        <f t="shared" si="12"/>
        <v>1337658</v>
      </c>
      <c r="I22" s="23">
        <f t="shared" si="12"/>
        <v>0</v>
      </c>
      <c r="J22" s="23">
        <f t="shared" si="12"/>
        <v>106904.90000000001</v>
      </c>
      <c r="K22" s="23">
        <f t="shared" si="12"/>
        <v>745429.65</v>
      </c>
      <c r="L22" s="23">
        <f t="shared" si="12"/>
        <v>592228.35</v>
      </c>
      <c r="M22" s="23">
        <f t="shared" si="12"/>
        <v>130934</v>
      </c>
      <c r="N22" s="23">
        <f t="shared" si="12"/>
        <v>723162.35</v>
      </c>
      <c r="O22" s="23">
        <v>44293.55</v>
      </c>
      <c r="P22" s="23">
        <f t="shared" si="12"/>
        <v>702279.6100000001</v>
      </c>
      <c r="Q22" s="26">
        <f t="shared" si="9"/>
        <v>55.726474928569189</v>
      </c>
      <c r="R22" s="26">
        <f t="shared" si="10"/>
        <v>7.2794145685118812</v>
      </c>
      <c r="S22" s="26">
        <f t="shared" si="11"/>
        <v>50.758117298746008</v>
      </c>
    </row>
    <row r="23" spans="1:19" hidden="1" x14ac:dyDescent="0.25">
      <c r="A23" s="21" t="s">
        <v>56</v>
      </c>
      <c r="B23" s="22" t="s">
        <v>57</v>
      </c>
      <c r="C23" s="23">
        <v>1000000</v>
      </c>
      <c r="D23" s="23"/>
      <c r="E23" s="23">
        <f>+F23-C23</f>
        <v>0</v>
      </c>
      <c r="F23" s="24">
        <v>1000000</v>
      </c>
      <c r="G23" s="23">
        <f>+C23+E23</f>
        <v>1000000</v>
      </c>
      <c r="H23" s="24">
        <v>1000000</v>
      </c>
      <c r="I23" s="23"/>
      <c r="J23" s="25">
        <v>45097.01</v>
      </c>
      <c r="K23" s="25">
        <v>570989.16</v>
      </c>
      <c r="L23" s="23">
        <f>+H23-K23</f>
        <v>429010.83999999997</v>
      </c>
      <c r="M23" s="23">
        <f t="shared" ref="M23:M75" si="13">+G23-H23</f>
        <v>0</v>
      </c>
      <c r="N23" s="23">
        <f t="shared" si="7"/>
        <v>429010.83999999997</v>
      </c>
      <c r="O23" s="25">
        <v>14776.21</v>
      </c>
      <c r="P23" s="23">
        <f t="shared" ref="P23:P75" si="14">+K23-O23</f>
        <v>556212.95000000007</v>
      </c>
      <c r="Q23" s="26">
        <f t="shared" si="9"/>
        <v>57.098916000000003</v>
      </c>
      <c r="R23" s="26">
        <f t="shared" si="10"/>
        <v>4.5097009999999997</v>
      </c>
      <c r="S23" s="26">
        <f t="shared" si="11"/>
        <v>57.098916000000003</v>
      </c>
    </row>
    <row r="24" spans="1:19" hidden="1" x14ac:dyDescent="0.25">
      <c r="A24" s="21" t="s">
        <v>58</v>
      </c>
      <c r="B24" s="22" t="s">
        <v>59</v>
      </c>
      <c r="C24" s="23">
        <v>64800</v>
      </c>
      <c r="D24" s="23"/>
      <c r="E24" s="23">
        <f>+F24-C24</f>
        <v>0</v>
      </c>
      <c r="F24" s="24">
        <v>64800</v>
      </c>
      <c r="G24" s="23">
        <f>+C24+E24</f>
        <v>64800</v>
      </c>
      <c r="H24" s="24">
        <v>55000</v>
      </c>
      <c r="I24" s="23"/>
      <c r="J24" s="25"/>
      <c r="K24" s="25">
        <v>26310</v>
      </c>
      <c r="L24" s="23">
        <f>+H24-K24</f>
        <v>28690</v>
      </c>
      <c r="M24" s="23">
        <f t="shared" si="13"/>
        <v>9800</v>
      </c>
      <c r="N24" s="23">
        <f t="shared" si="7"/>
        <v>38490</v>
      </c>
      <c r="O24" s="25">
        <v>26310</v>
      </c>
      <c r="P24" s="23">
        <f t="shared" si="14"/>
        <v>0</v>
      </c>
      <c r="Q24" s="26">
        <f t="shared" si="9"/>
        <v>47.836363636363636</v>
      </c>
      <c r="R24" s="26">
        <f t="shared" si="10"/>
        <v>0</v>
      </c>
      <c r="S24" s="26">
        <f t="shared" si="11"/>
        <v>40.601851851851848</v>
      </c>
    </row>
    <row r="25" spans="1:19" hidden="1" x14ac:dyDescent="0.25">
      <c r="A25" s="21" t="s">
        <v>60</v>
      </c>
      <c r="B25" s="22" t="s">
        <v>61</v>
      </c>
      <c r="C25" s="23">
        <v>19684</v>
      </c>
      <c r="D25" s="23"/>
      <c r="E25" s="23">
        <f>+F25-C25</f>
        <v>0</v>
      </c>
      <c r="F25" s="24">
        <v>19684</v>
      </c>
      <c r="G25" s="23">
        <f>+C25+E25</f>
        <v>19684</v>
      </c>
      <c r="H25" s="24">
        <v>19684</v>
      </c>
      <c r="I25" s="23"/>
      <c r="J25" s="25">
        <v>19433.37</v>
      </c>
      <c r="K25" s="25">
        <v>19433.37</v>
      </c>
      <c r="L25" s="23">
        <f>+H25-K25</f>
        <v>250.63000000000102</v>
      </c>
      <c r="M25" s="23">
        <f t="shared" si="13"/>
        <v>0</v>
      </c>
      <c r="N25" s="23">
        <f t="shared" si="7"/>
        <v>250.63000000000102</v>
      </c>
      <c r="O25" s="25">
        <v>0</v>
      </c>
      <c r="P25" s="23">
        <f t="shared" si="14"/>
        <v>19433.37</v>
      </c>
      <c r="Q25" s="26">
        <f t="shared" si="9"/>
        <v>98.726732371469211</v>
      </c>
      <c r="R25" s="26">
        <f t="shared" si="10"/>
        <v>98.726732371469211</v>
      </c>
      <c r="S25" s="26">
        <f t="shared" si="11"/>
        <v>98.726732371469211</v>
      </c>
    </row>
    <row r="26" spans="1:19" hidden="1" x14ac:dyDescent="0.25">
      <c r="A26" s="21" t="s">
        <v>62</v>
      </c>
      <c r="B26" s="22" t="s">
        <v>63</v>
      </c>
      <c r="C26" s="23">
        <v>167803</v>
      </c>
      <c r="D26" s="23"/>
      <c r="E26" s="23">
        <f>+F26-C26</f>
        <v>0</v>
      </c>
      <c r="F26" s="24">
        <v>167803</v>
      </c>
      <c r="G26" s="23">
        <f>+C26+E26</f>
        <v>167803</v>
      </c>
      <c r="H26" s="24">
        <v>111870</v>
      </c>
      <c r="I26" s="23"/>
      <c r="J26" s="25">
        <v>34284.44</v>
      </c>
      <c r="K26" s="25">
        <v>41625.35</v>
      </c>
      <c r="L26" s="23">
        <f>+H26-K26</f>
        <v>70244.649999999994</v>
      </c>
      <c r="M26" s="23">
        <f t="shared" si="13"/>
        <v>55933</v>
      </c>
      <c r="N26" s="23">
        <f t="shared" si="7"/>
        <v>126177.65</v>
      </c>
      <c r="O26" s="25">
        <v>385.49</v>
      </c>
      <c r="P26" s="23">
        <f t="shared" si="14"/>
        <v>41239.86</v>
      </c>
      <c r="Q26" s="26">
        <f t="shared" si="9"/>
        <v>37.208679717529272</v>
      </c>
      <c r="R26" s="26">
        <f t="shared" si="10"/>
        <v>20.431362967289026</v>
      </c>
      <c r="S26" s="26">
        <f t="shared" si="11"/>
        <v>24.80608213202386</v>
      </c>
    </row>
    <row r="27" spans="1:19" hidden="1" x14ac:dyDescent="0.25">
      <c r="A27" s="21" t="s">
        <v>64</v>
      </c>
      <c r="B27" s="22" t="s">
        <v>65</v>
      </c>
      <c r="C27" s="23">
        <v>216305</v>
      </c>
      <c r="D27" s="23"/>
      <c r="E27" s="23">
        <f>+F27-C27</f>
        <v>0</v>
      </c>
      <c r="F27" s="24">
        <v>216305</v>
      </c>
      <c r="G27" s="23">
        <f>+C27+E27</f>
        <v>216305</v>
      </c>
      <c r="H27" s="24">
        <v>151104</v>
      </c>
      <c r="I27" s="23"/>
      <c r="J27" s="25">
        <v>8090.08</v>
      </c>
      <c r="K27" s="25">
        <v>87071.77</v>
      </c>
      <c r="L27" s="23">
        <f>+H27-K27</f>
        <v>64032.229999999996</v>
      </c>
      <c r="M27" s="23">
        <f t="shared" si="13"/>
        <v>65201</v>
      </c>
      <c r="N27" s="23">
        <f t="shared" si="7"/>
        <v>129233.23</v>
      </c>
      <c r="O27" s="25">
        <v>1678.34</v>
      </c>
      <c r="P27" s="23">
        <f t="shared" si="14"/>
        <v>85393.430000000008</v>
      </c>
      <c r="Q27" s="26">
        <f t="shared" si="9"/>
        <v>57.623735969928006</v>
      </c>
      <c r="R27" s="26">
        <f t="shared" si="10"/>
        <v>3.7401262106747413</v>
      </c>
      <c r="S27" s="26">
        <f t="shared" si="11"/>
        <v>40.254164258801232</v>
      </c>
    </row>
    <row r="28" spans="1:19" x14ac:dyDescent="0.25">
      <c r="A28" s="19"/>
      <c r="B28" s="19" t="s">
        <v>66</v>
      </c>
      <c r="C28" s="20">
        <f>SUM(C29:C66)</f>
        <v>42522893</v>
      </c>
      <c r="D28" s="20">
        <f t="shared" ref="D28:G28" si="15">SUM(D29:D66)</f>
        <v>0</v>
      </c>
      <c r="E28" s="20">
        <f t="shared" si="15"/>
        <v>-872900</v>
      </c>
      <c r="F28" s="20">
        <f t="shared" si="15"/>
        <v>41649993</v>
      </c>
      <c r="G28" s="20">
        <f t="shared" si="15"/>
        <v>41649993</v>
      </c>
      <c r="H28" s="20">
        <f>SUM(H29:H66)</f>
        <v>32263871</v>
      </c>
      <c r="I28" s="20">
        <f t="shared" ref="I28:O28" si="16">SUM(I29:I66)</f>
        <v>10868972.949999999</v>
      </c>
      <c r="J28" s="20">
        <f t="shared" si="16"/>
        <v>6941862.0500000007</v>
      </c>
      <c r="K28" s="20">
        <f t="shared" si="16"/>
        <v>8983716.1400000006</v>
      </c>
      <c r="L28" s="20">
        <f t="shared" si="16"/>
        <v>23280154.859999999</v>
      </c>
      <c r="M28" s="20">
        <f t="shared" si="16"/>
        <v>9386122</v>
      </c>
      <c r="N28" s="20">
        <f t="shared" si="16"/>
        <v>32666276.860000003</v>
      </c>
      <c r="O28" s="20">
        <f t="shared" si="16"/>
        <v>7262725.4099999992</v>
      </c>
      <c r="P28" s="20">
        <f>SUM(P29:P66)</f>
        <v>1720990.7300000004</v>
      </c>
      <c r="Q28" s="19">
        <f t="shared" si="9"/>
        <v>27.844507994716444</v>
      </c>
      <c r="R28" s="19">
        <f t="shared" si="10"/>
        <v>16.667138575509487</v>
      </c>
      <c r="S28" s="19">
        <f t="shared" si="11"/>
        <v>21.569550179756334</v>
      </c>
    </row>
    <row r="29" spans="1:19" x14ac:dyDescent="0.25">
      <c r="A29" s="21" t="s">
        <v>67</v>
      </c>
      <c r="B29" s="22" t="s">
        <v>401</v>
      </c>
      <c r="C29" s="23">
        <v>2965432</v>
      </c>
      <c r="D29" s="23">
        <v>0</v>
      </c>
      <c r="E29" s="23">
        <f t="shared" ref="E29:E65" si="17">+F29-C29</f>
        <v>-592348</v>
      </c>
      <c r="F29" s="24">
        <v>2373084</v>
      </c>
      <c r="G29" s="23">
        <f t="shared" ref="G29:G75" si="18">+C29+E29</f>
        <v>2373084</v>
      </c>
      <c r="H29" s="24">
        <v>2373084</v>
      </c>
      <c r="I29" s="23">
        <f>24273.27+115282.66</f>
        <v>139555.93</v>
      </c>
      <c r="J29" s="25">
        <v>0</v>
      </c>
      <c r="K29" s="25">
        <v>0</v>
      </c>
      <c r="L29" s="23">
        <f>+H29-K29</f>
        <v>2373084</v>
      </c>
      <c r="M29" s="23">
        <f>+G29-H29</f>
        <v>0</v>
      </c>
      <c r="N29" s="23">
        <f>+G29-K29</f>
        <v>2373084</v>
      </c>
      <c r="O29" s="25">
        <v>0</v>
      </c>
      <c r="P29" s="23">
        <f>+K29-O29</f>
        <v>0</v>
      </c>
      <c r="Q29" s="26">
        <f>+K29/H29*100</f>
        <v>0</v>
      </c>
      <c r="R29" s="26">
        <f>+J29/G29*100</f>
        <v>0</v>
      </c>
      <c r="S29" s="26">
        <f>+K29/G29*100</f>
        <v>0</v>
      </c>
    </row>
    <row r="30" spans="1:19" x14ac:dyDescent="0.25">
      <c r="A30" s="21" t="s">
        <v>68</v>
      </c>
      <c r="B30" s="22" t="s">
        <v>402</v>
      </c>
      <c r="C30" s="23">
        <v>293257</v>
      </c>
      <c r="D30" s="23">
        <v>0</v>
      </c>
      <c r="E30" s="23">
        <f t="shared" si="17"/>
        <v>0</v>
      </c>
      <c r="F30" s="24">
        <v>293257</v>
      </c>
      <c r="G30" s="23">
        <f t="shared" si="18"/>
        <v>293257</v>
      </c>
      <c r="H30" s="24">
        <v>293257</v>
      </c>
      <c r="I30" s="23">
        <v>0</v>
      </c>
      <c r="J30" s="25">
        <v>0</v>
      </c>
      <c r="K30" s="25">
        <v>0</v>
      </c>
      <c r="L30" s="23">
        <f t="shared" ref="L30:L75" si="19">+H30-K30</f>
        <v>293257</v>
      </c>
      <c r="M30" s="23">
        <f t="shared" ref="M30:M66" si="20">+G30-H30</f>
        <v>0</v>
      </c>
      <c r="N30" s="23">
        <f t="shared" ref="N30:N75" si="21">+G30-K30</f>
        <v>293257</v>
      </c>
      <c r="O30" s="25">
        <v>0</v>
      </c>
      <c r="P30" s="23">
        <f t="shared" ref="P30:P66" si="22">+K30-O30</f>
        <v>0</v>
      </c>
      <c r="Q30" s="26">
        <f t="shared" ref="Q30:Q66" si="23">+K30/H30*100</f>
        <v>0</v>
      </c>
      <c r="R30" s="26">
        <f t="shared" ref="R30:R66" si="24">+J30/G30*100</f>
        <v>0</v>
      </c>
      <c r="S30" s="26">
        <f t="shared" ref="S30:S66" si="25">+K30/G30*100</f>
        <v>0</v>
      </c>
    </row>
    <row r="31" spans="1:19" x14ac:dyDescent="0.25">
      <c r="A31" s="21" t="s">
        <v>69</v>
      </c>
      <c r="B31" s="22" t="s">
        <v>403</v>
      </c>
      <c r="C31" s="23">
        <v>639394</v>
      </c>
      <c r="D31" s="23">
        <v>0</v>
      </c>
      <c r="E31" s="23">
        <f t="shared" si="17"/>
        <v>-1270</v>
      </c>
      <c r="F31" s="24">
        <v>638124</v>
      </c>
      <c r="G31" s="23">
        <f t="shared" si="18"/>
        <v>638124</v>
      </c>
      <c r="H31" s="24">
        <v>638124</v>
      </c>
      <c r="I31" s="23">
        <v>0</v>
      </c>
      <c r="J31" s="25">
        <v>0</v>
      </c>
      <c r="K31" s="25">
        <v>0</v>
      </c>
      <c r="L31" s="23">
        <f t="shared" si="19"/>
        <v>638124</v>
      </c>
      <c r="M31" s="23">
        <f t="shared" si="20"/>
        <v>0</v>
      </c>
      <c r="N31" s="23">
        <f t="shared" si="21"/>
        <v>638124</v>
      </c>
      <c r="O31" s="25">
        <v>0</v>
      </c>
      <c r="P31" s="23">
        <f t="shared" si="22"/>
        <v>0</v>
      </c>
      <c r="Q31" s="26">
        <f t="shared" si="23"/>
        <v>0</v>
      </c>
      <c r="R31" s="26">
        <f t="shared" si="24"/>
        <v>0</v>
      </c>
      <c r="S31" s="26">
        <f t="shared" si="25"/>
        <v>0</v>
      </c>
    </row>
    <row r="32" spans="1:19" x14ac:dyDescent="0.25">
      <c r="A32" s="21" t="s">
        <v>70</v>
      </c>
      <c r="B32" s="22" t="s">
        <v>404</v>
      </c>
      <c r="C32" s="23">
        <v>585369</v>
      </c>
      <c r="D32" s="23">
        <v>0</v>
      </c>
      <c r="E32" s="23">
        <f t="shared" si="17"/>
        <v>-39025</v>
      </c>
      <c r="F32" s="24">
        <v>546344</v>
      </c>
      <c r="G32" s="23">
        <f t="shared" si="18"/>
        <v>546344</v>
      </c>
      <c r="H32" s="24">
        <v>546344</v>
      </c>
      <c r="I32" s="23">
        <v>468294.06</v>
      </c>
      <c r="J32" s="25">
        <v>0</v>
      </c>
      <c r="K32" s="25">
        <v>0</v>
      </c>
      <c r="L32" s="23">
        <f t="shared" si="19"/>
        <v>546344</v>
      </c>
      <c r="M32" s="23">
        <f t="shared" si="20"/>
        <v>0</v>
      </c>
      <c r="N32" s="23">
        <f t="shared" si="21"/>
        <v>546344</v>
      </c>
      <c r="O32" s="25">
        <v>0</v>
      </c>
      <c r="P32" s="23">
        <f t="shared" si="22"/>
        <v>0</v>
      </c>
      <c r="Q32" s="26">
        <f t="shared" si="23"/>
        <v>0</v>
      </c>
      <c r="R32" s="26">
        <f t="shared" si="24"/>
        <v>0</v>
      </c>
      <c r="S32" s="26">
        <f t="shared" si="25"/>
        <v>0</v>
      </c>
    </row>
    <row r="33" spans="1:19" x14ac:dyDescent="0.25">
      <c r="A33" s="21" t="s">
        <v>71</v>
      </c>
      <c r="B33" s="22" t="s">
        <v>72</v>
      </c>
      <c r="C33" s="23">
        <v>62609</v>
      </c>
      <c r="D33" s="23">
        <v>0</v>
      </c>
      <c r="E33" s="23">
        <f t="shared" si="17"/>
        <v>24950</v>
      </c>
      <c r="F33" s="24">
        <v>87559</v>
      </c>
      <c r="G33" s="23">
        <f t="shared" si="18"/>
        <v>87559</v>
      </c>
      <c r="H33" s="24">
        <v>83059</v>
      </c>
      <c r="I33" s="23">
        <v>0</v>
      </c>
      <c r="J33" s="25">
        <v>791.8</v>
      </c>
      <c r="K33" s="25">
        <v>10100.799999999999</v>
      </c>
      <c r="L33" s="23">
        <f t="shared" si="19"/>
        <v>72958.2</v>
      </c>
      <c r="M33" s="23">
        <f t="shared" si="20"/>
        <v>4500</v>
      </c>
      <c r="N33" s="23">
        <f t="shared" si="21"/>
        <v>77458.2</v>
      </c>
      <c r="O33" s="25">
        <v>0</v>
      </c>
      <c r="P33" s="23">
        <f t="shared" si="22"/>
        <v>10100.799999999999</v>
      </c>
      <c r="Q33" s="26">
        <f t="shared" si="23"/>
        <v>12.160993992222394</v>
      </c>
      <c r="R33" s="26">
        <f t="shared" si="24"/>
        <v>0.90430452609097867</v>
      </c>
      <c r="S33" s="26">
        <f t="shared" si="25"/>
        <v>11.535992873376808</v>
      </c>
    </row>
    <row r="34" spans="1:19" x14ac:dyDescent="0.25">
      <c r="A34" s="21" t="s">
        <v>73</v>
      </c>
      <c r="B34" s="22" t="s">
        <v>74</v>
      </c>
      <c r="C34" s="23">
        <v>600000</v>
      </c>
      <c r="D34" s="23">
        <v>0</v>
      </c>
      <c r="E34" s="23">
        <f t="shared" si="17"/>
        <v>0</v>
      </c>
      <c r="F34" s="24">
        <v>600000</v>
      </c>
      <c r="G34" s="23">
        <f t="shared" si="18"/>
        <v>600000</v>
      </c>
      <c r="H34" s="24">
        <v>180000</v>
      </c>
      <c r="I34" s="23">
        <v>0</v>
      </c>
      <c r="J34" s="25">
        <v>80780.41</v>
      </c>
      <c r="K34" s="25">
        <v>80780.41</v>
      </c>
      <c r="L34" s="23">
        <f t="shared" si="19"/>
        <v>99219.59</v>
      </c>
      <c r="M34" s="23">
        <f t="shared" si="20"/>
        <v>420000</v>
      </c>
      <c r="N34" s="23">
        <f t="shared" si="21"/>
        <v>519219.58999999997</v>
      </c>
      <c r="O34" s="25">
        <v>80780.41</v>
      </c>
      <c r="P34" s="23">
        <f t="shared" si="22"/>
        <v>0</v>
      </c>
      <c r="Q34" s="26">
        <f t="shared" si="23"/>
        <v>44.878005555555553</v>
      </c>
      <c r="R34" s="26">
        <f t="shared" si="24"/>
        <v>13.463401666666666</v>
      </c>
      <c r="S34" s="26">
        <f t="shared" si="25"/>
        <v>13.463401666666666</v>
      </c>
    </row>
    <row r="35" spans="1:19" x14ac:dyDescent="0.25">
      <c r="A35" s="21" t="s">
        <v>75</v>
      </c>
      <c r="B35" s="22" t="s">
        <v>76</v>
      </c>
      <c r="C35" s="23">
        <v>124000</v>
      </c>
      <c r="D35" s="23">
        <v>0</v>
      </c>
      <c r="E35" s="23">
        <f t="shared" si="17"/>
        <v>0</v>
      </c>
      <c r="F35" s="24">
        <v>124000</v>
      </c>
      <c r="G35" s="23">
        <f t="shared" si="18"/>
        <v>124000</v>
      </c>
      <c r="H35" s="24">
        <v>52000</v>
      </c>
      <c r="I35" s="23">
        <v>0</v>
      </c>
      <c r="J35" s="25">
        <v>28206.12</v>
      </c>
      <c r="K35" s="25">
        <v>28206.12</v>
      </c>
      <c r="L35" s="23">
        <f t="shared" si="19"/>
        <v>23793.88</v>
      </c>
      <c r="M35" s="23">
        <f t="shared" si="20"/>
        <v>72000</v>
      </c>
      <c r="N35" s="23">
        <f t="shared" si="21"/>
        <v>95793.88</v>
      </c>
      <c r="O35" s="25">
        <v>28206.12</v>
      </c>
      <c r="P35" s="23">
        <f t="shared" si="22"/>
        <v>0</v>
      </c>
      <c r="Q35" s="26">
        <f t="shared" si="23"/>
        <v>54.242538461538459</v>
      </c>
      <c r="R35" s="26">
        <f t="shared" si="24"/>
        <v>22.746870967741934</v>
      </c>
      <c r="S35" s="26">
        <f t="shared" si="25"/>
        <v>22.746870967741934</v>
      </c>
    </row>
    <row r="36" spans="1:19" x14ac:dyDescent="0.25">
      <c r="A36" s="21" t="s">
        <v>77</v>
      </c>
      <c r="B36" s="22" t="s">
        <v>78</v>
      </c>
      <c r="C36" s="23">
        <v>300</v>
      </c>
      <c r="D36" s="23">
        <v>0</v>
      </c>
      <c r="E36" s="23">
        <f t="shared" si="17"/>
        <v>0</v>
      </c>
      <c r="F36" s="24">
        <v>300</v>
      </c>
      <c r="G36" s="23">
        <f t="shared" si="18"/>
        <v>300</v>
      </c>
      <c r="H36" s="24">
        <v>300</v>
      </c>
      <c r="I36" s="23">
        <v>0</v>
      </c>
      <c r="J36" s="25">
        <v>1</v>
      </c>
      <c r="K36" s="25">
        <v>3.5</v>
      </c>
      <c r="L36" s="23">
        <f t="shared" si="19"/>
        <v>296.5</v>
      </c>
      <c r="M36" s="23">
        <f t="shared" si="20"/>
        <v>0</v>
      </c>
      <c r="N36" s="23">
        <f t="shared" si="21"/>
        <v>296.5</v>
      </c>
      <c r="O36" s="25">
        <v>3.5</v>
      </c>
      <c r="P36" s="23">
        <f t="shared" si="22"/>
        <v>0</v>
      </c>
      <c r="Q36" s="26">
        <f t="shared" si="23"/>
        <v>1.1666666666666667</v>
      </c>
      <c r="R36" s="26">
        <f t="shared" si="24"/>
        <v>0.33333333333333337</v>
      </c>
      <c r="S36" s="26">
        <f t="shared" si="25"/>
        <v>1.1666666666666667</v>
      </c>
    </row>
    <row r="37" spans="1:19" x14ac:dyDescent="0.25">
      <c r="A37" s="21" t="s">
        <v>79</v>
      </c>
      <c r="B37" s="22" t="s">
        <v>80</v>
      </c>
      <c r="C37" s="23">
        <v>1300000</v>
      </c>
      <c r="D37" s="23">
        <v>0</v>
      </c>
      <c r="E37" s="23">
        <f t="shared" si="17"/>
        <v>0</v>
      </c>
      <c r="F37" s="24">
        <v>1300000</v>
      </c>
      <c r="G37" s="23">
        <f t="shared" si="18"/>
        <v>1300000</v>
      </c>
      <c r="H37" s="24">
        <v>260000</v>
      </c>
      <c r="I37" s="23">
        <v>0</v>
      </c>
      <c r="J37" s="25">
        <v>125158.14</v>
      </c>
      <c r="K37" s="25">
        <v>125158.14</v>
      </c>
      <c r="L37" s="23">
        <f t="shared" si="19"/>
        <v>134841.85999999999</v>
      </c>
      <c r="M37" s="23">
        <f t="shared" si="20"/>
        <v>1040000</v>
      </c>
      <c r="N37" s="23">
        <f t="shared" si="21"/>
        <v>1174841.8600000001</v>
      </c>
      <c r="O37" s="25">
        <v>125158.14</v>
      </c>
      <c r="P37" s="23">
        <f t="shared" si="22"/>
        <v>0</v>
      </c>
      <c r="Q37" s="26">
        <f t="shared" si="23"/>
        <v>48.137746153846159</v>
      </c>
      <c r="R37" s="26">
        <f t="shared" si="24"/>
        <v>9.6275492307692314</v>
      </c>
      <c r="S37" s="26">
        <f t="shared" si="25"/>
        <v>9.6275492307692314</v>
      </c>
    </row>
    <row r="38" spans="1:19" x14ac:dyDescent="0.25">
      <c r="A38" s="21" t="s">
        <v>81</v>
      </c>
      <c r="B38" s="22" t="s">
        <v>82</v>
      </c>
      <c r="C38" s="23">
        <v>200000</v>
      </c>
      <c r="D38" s="23">
        <v>0</v>
      </c>
      <c r="E38" s="23">
        <f t="shared" si="17"/>
        <v>-95310</v>
      </c>
      <c r="F38" s="24">
        <v>104690</v>
      </c>
      <c r="G38" s="23">
        <f t="shared" si="18"/>
        <v>104690</v>
      </c>
      <c r="H38" s="24">
        <v>9690</v>
      </c>
      <c r="I38" s="23">
        <v>0</v>
      </c>
      <c r="J38" s="25">
        <v>0</v>
      </c>
      <c r="K38" s="25">
        <v>0</v>
      </c>
      <c r="L38" s="23">
        <f t="shared" si="19"/>
        <v>9690</v>
      </c>
      <c r="M38" s="23">
        <f t="shared" si="20"/>
        <v>95000</v>
      </c>
      <c r="N38" s="23">
        <f t="shared" si="21"/>
        <v>104690</v>
      </c>
      <c r="O38" s="25">
        <v>0</v>
      </c>
      <c r="P38" s="23">
        <f t="shared" si="22"/>
        <v>0</v>
      </c>
      <c r="Q38" s="26">
        <f t="shared" si="23"/>
        <v>0</v>
      </c>
      <c r="R38" s="26">
        <f t="shared" si="24"/>
        <v>0</v>
      </c>
      <c r="S38" s="26">
        <f t="shared" si="25"/>
        <v>0</v>
      </c>
    </row>
    <row r="39" spans="1:19" x14ac:dyDescent="0.25">
      <c r="A39" s="21" t="s">
        <v>83</v>
      </c>
      <c r="B39" s="22" t="s">
        <v>84</v>
      </c>
      <c r="C39" s="23">
        <v>340220</v>
      </c>
      <c r="D39" s="23">
        <v>0</v>
      </c>
      <c r="E39" s="23">
        <f t="shared" si="17"/>
        <v>-5000</v>
      </c>
      <c r="F39" s="24">
        <v>335220</v>
      </c>
      <c r="G39" s="23">
        <f t="shared" si="18"/>
        <v>335220</v>
      </c>
      <c r="H39" s="24">
        <v>335220</v>
      </c>
      <c r="I39" s="23">
        <v>0</v>
      </c>
      <c r="J39" s="25">
        <v>11638.08</v>
      </c>
      <c r="K39" s="25">
        <v>57415.68</v>
      </c>
      <c r="L39" s="23">
        <f t="shared" si="19"/>
        <v>277804.32</v>
      </c>
      <c r="M39" s="23">
        <f t="shared" si="20"/>
        <v>0</v>
      </c>
      <c r="N39" s="23">
        <f t="shared" si="21"/>
        <v>277804.32</v>
      </c>
      <c r="O39" s="25">
        <v>0</v>
      </c>
      <c r="P39" s="23">
        <f t="shared" si="22"/>
        <v>57415.68</v>
      </c>
      <c r="Q39" s="26">
        <f t="shared" si="23"/>
        <v>17.127760873456239</v>
      </c>
      <c r="R39" s="26">
        <f t="shared" si="24"/>
        <v>3.4717737605154819</v>
      </c>
      <c r="S39" s="26">
        <f t="shared" si="25"/>
        <v>17.127760873456239</v>
      </c>
    </row>
    <row r="40" spans="1:19" x14ac:dyDescent="0.25">
      <c r="A40" s="21" t="s">
        <v>85</v>
      </c>
      <c r="B40" s="22" t="s">
        <v>86</v>
      </c>
      <c r="C40" s="23">
        <v>70000</v>
      </c>
      <c r="D40" s="23">
        <v>0</v>
      </c>
      <c r="E40" s="23">
        <f t="shared" si="17"/>
        <v>0</v>
      </c>
      <c r="F40" s="24">
        <v>70000</v>
      </c>
      <c r="G40" s="23">
        <f t="shared" si="18"/>
        <v>70000</v>
      </c>
      <c r="H40" s="24">
        <v>70000</v>
      </c>
      <c r="I40" s="23">
        <v>0</v>
      </c>
      <c r="J40" s="25">
        <v>0</v>
      </c>
      <c r="K40" s="25">
        <v>0</v>
      </c>
      <c r="L40" s="23">
        <f t="shared" si="19"/>
        <v>70000</v>
      </c>
      <c r="M40" s="23">
        <f t="shared" si="20"/>
        <v>0</v>
      </c>
      <c r="N40" s="23">
        <f t="shared" si="21"/>
        <v>70000</v>
      </c>
      <c r="O40" s="25">
        <v>0</v>
      </c>
      <c r="P40" s="23">
        <f t="shared" si="22"/>
        <v>0</v>
      </c>
      <c r="Q40" s="26">
        <f t="shared" si="23"/>
        <v>0</v>
      </c>
      <c r="R40" s="26">
        <f t="shared" si="24"/>
        <v>0</v>
      </c>
      <c r="S40" s="26">
        <f t="shared" si="25"/>
        <v>0</v>
      </c>
    </row>
    <row r="41" spans="1:19" x14ac:dyDescent="0.25">
      <c r="A41" s="21" t="s">
        <v>87</v>
      </c>
      <c r="B41" s="22" t="s">
        <v>88</v>
      </c>
      <c r="C41" s="23">
        <v>80968</v>
      </c>
      <c r="D41" s="23">
        <v>0</v>
      </c>
      <c r="E41" s="23">
        <f t="shared" si="17"/>
        <v>-7724</v>
      </c>
      <c r="F41" s="24">
        <v>73244</v>
      </c>
      <c r="G41" s="23">
        <f t="shared" si="18"/>
        <v>73244</v>
      </c>
      <c r="H41" s="24">
        <v>71744</v>
      </c>
      <c r="I41" s="23">
        <v>0</v>
      </c>
      <c r="J41" s="25">
        <v>218.65</v>
      </c>
      <c r="K41" s="25">
        <v>218.65</v>
      </c>
      <c r="L41" s="23">
        <f t="shared" si="19"/>
        <v>71525.350000000006</v>
      </c>
      <c r="M41" s="23">
        <f t="shared" si="20"/>
        <v>1500</v>
      </c>
      <c r="N41" s="23">
        <f t="shared" si="21"/>
        <v>73025.350000000006</v>
      </c>
      <c r="O41" s="25">
        <v>206.88</v>
      </c>
      <c r="P41" s="23">
        <f t="shared" si="22"/>
        <v>11.77000000000001</v>
      </c>
      <c r="Q41" s="26">
        <f t="shared" si="23"/>
        <v>0.30476416146297947</v>
      </c>
      <c r="R41" s="26">
        <f t="shared" si="24"/>
        <v>0.29852274589044836</v>
      </c>
      <c r="S41" s="26">
        <f t="shared" si="25"/>
        <v>0.29852274589044836</v>
      </c>
    </row>
    <row r="42" spans="1:19" x14ac:dyDescent="0.25">
      <c r="A42" s="21" t="s">
        <v>89</v>
      </c>
      <c r="B42" s="22" t="s">
        <v>90</v>
      </c>
      <c r="C42" s="23">
        <v>131780</v>
      </c>
      <c r="D42" s="23">
        <v>0</v>
      </c>
      <c r="E42" s="23">
        <f t="shared" si="17"/>
        <v>0</v>
      </c>
      <c r="F42" s="24">
        <v>131780</v>
      </c>
      <c r="G42" s="23">
        <f t="shared" si="18"/>
        <v>131780</v>
      </c>
      <c r="H42" s="24">
        <v>131780</v>
      </c>
      <c r="I42" s="23">
        <v>459832.5</v>
      </c>
      <c r="J42" s="25">
        <v>0</v>
      </c>
      <c r="K42" s="25">
        <v>0</v>
      </c>
      <c r="L42" s="23">
        <f t="shared" si="19"/>
        <v>131780</v>
      </c>
      <c r="M42" s="23">
        <f t="shared" si="20"/>
        <v>0</v>
      </c>
      <c r="N42" s="23">
        <f t="shared" si="21"/>
        <v>131780</v>
      </c>
      <c r="O42" s="25">
        <v>0</v>
      </c>
      <c r="P42" s="23">
        <f t="shared" si="22"/>
        <v>0</v>
      </c>
      <c r="Q42" s="26">
        <f t="shared" si="23"/>
        <v>0</v>
      </c>
      <c r="R42" s="26">
        <f t="shared" si="24"/>
        <v>0</v>
      </c>
      <c r="S42" s="26">
        <f t="shared" si="25"/>
        <v>0</v>
      </c>
    </row>
    <row r="43" spans="1:19" x14ac:dyDescent="0.25">
      <c r="A43" s="21" t="s">
        <v>91</v>
      </c>
      <c r="B43" s="22" t="s">
        <v>92</v>
      </c>
      <c r="C43" s="23">
        <v>732265</v>
      </c>
      <c r="D43" s="23">
        <v>0</v>
      </c>
      <c r="E43" s="23">
        <f t="shared" si="17"/>
        <v>459833</v>
      </c>
      <c r="F43" s="24">
        <v>1192098</v>
      </c>
      <c r="G43" s="23">
        <f t="shared" si="18"/>
        <v>1192098</v>
      </c>
      <c r="H43" s="24">
        <v>1192098</v>
      </c>
      <c r="I43" s="23">
        <v>148506.20000000001</v>
      </c>
      <c r="J43" s="25">
        <v>8098.8</v>
      </c>
      <c r="K43" s="25">
        <v>8098.8</v>
      </c>
      <c r="L43" s="23">
        <f t="shared" si="19"/>
        <v>1183999.2</v>
      </c>
      <c r="M43" s="23">
        <f t="shared" si="20"/>
        <v>0</v>
      </c>
      <c r="N43" s="23">
        <f t="shared" si="21"/>
        <v>1183999.2</v>
      </c>
      <c r="O43" s="25">
        <v>0</v>
      </c>
      <c r="P43" s="23">
        <f t="shared" si="22"/>
        <v>8098.8</v>
      </c>
      <c r="Q43" s="26">
        <f t="shared" si="23"/>
        <v>0.67937367565418283</v>
      </c>
      <c r="R43" s="26">
        <f t="shared" si="24"/>
        <v>0.67937367565418283</v>
      </c>
      <c r="S43" s="26">
        <f t="shared" si="25"/>
        <v>0.67937367565418283</v>
      </c>
    </row>
    <row r="44" spans="1:19" x14ac:dyDescent="0.25">
      <c r="A44" s="21" t="s">
        <v>93</v>
      </c>
      <c r="B44" s="22" t="s">
        <v>94</v>
      </c>
      <c r="C44" s="23">
        <v>6220</v>
      </c>
      <c r="D44" s="23">
        <v>0</v>
      </c>
      <c r="E44" s="23">
        <f t="shared" si="17"/>
        <v>0</v>
      </c>
      <c r="F44" s="24">
        <v>6220</v>
      </c>
      <c r="G44" s="23">
        <f t="shared" si="18"/>
        <v>6220</v>
      </c>
      <c r="H44" s="24">
        <v>5220</v>
      </c>
      <c r="I44" s="23">
        <v>0</v>
      </c>
      <c r="J44" s="25">
        <v>215</v>
      </c>
      <c r="K44" s="25">
        <v>215</v>
      </c>
      <c r="L44" s="23">
        <f t="shared" si="19"/>
        <v>5005</v>
      </c>
      <c r="M44" s="23">
        <f t="shared" si="20"/>
        <v>1000</v>
      </c>
      <c r="N44" s="23">
        <f t="shared" si="21"/>
        <v>6005</v>
      </c>
      <c r="O44" s="25">
        <v>0</v>
      </c>
      <c r="P44" s="23">
        <f t="shared" si="22"/>
        <v>215</v>
      </c>
      <c r="Q44" s="26">
        <f t="shared" si="23"/>
        <v>4.1187739463601529</v>
      </c>
      <c r="R44" s="26">
        <f t="shared" si="24"/>
        <v>3.456591639871383</v>
      </c>
      <c r="S44" s="26">
        <f t="shared" si="25"/>
        <v>3.456591639871383</v>
      </c>
    </row>
    <row r="45" spans="1:19" x14ac:dyDescent="0.25">
      <c r="A45" s="21" t="s">
        <v>95</v>
      </c>
      <c r="B45" s="22" t="s">
        <v>96</v>
      </c>
      <c r="C45" s="23">
        <v>40000</v>
      </c>
      <c r="D45" s="23">
        <v>0</v>
      </c>
      <c r="E45" s="23">
        <f t="shared" si="17"/>
        <v>0</v>
      </c>
      <c r="F45" s="24">
        <v>40000</v>
      </c>
      <c r="G45" s="23">
        <f t="shared" si="18"/>
        <v>40000</v>
      </c>
      <c r="H45" s="24">
        <v>36000</v>
      </c>
      <c r="I45" s="23">
        <v>0</v>
      </c>
      <c r="J45" s="25">
        <v>0</v>
      </c>
      <c r="K45" s="25">
        <v>6300</v>
      </c>
      <c r="L45" s="23">
        <f t="shared" si="19"/>
        <v>29700</v>
      </c>
      <c r="M45" s="23">
        <f t="shared" si="20"/>
        <v>4000</v>
      </c>
      <c r="N45" s="23">
        <f t="shared" si="21"/>
        <v>33700</v>
      </c>
      <c r="O45" s="25">
        <v>6300</v>
      </c>
      <c r="P45" s="23">
        <f t="shared" si="22"/>
        <v>0</v>
      </c>
      <c r="Q45" s="26">
        <f t="shared" si="23"/>
        <v>17.5</v>
      </c>
      <c r="R45" s="26">
        <f t="shared" si="24"/>
        <v>0</v>
      </c>
      <c r="S45" s="26">
        <f t="shared" si="25"/>
        <v>15.75</v>
      </c>
    </row>
    <row r="46" spans="1:19" x14ac:dyDescent="0.25">
      <c r="A46" s="21" t="s">
        <v>97</v>
      </c>
      <c r="B46" s="22" t="s">
        <v>98</v>
      </c>
      <c r="C46" s="23">
        <v>2500</v>
      </c>
      <c r="D46" s="23">
        <v>0</v>
      </c>
      <c r="E46" s="23">
        <f t="shared" si="17"/>
        <v>0</v>
      </c>
      <c r="F46" s="24">
        <v>2500</v>
      </c>
      <c r="G46" s="23">
        <f t="shared" si="18"/>
        <v>2500</v>
      </c>
      <c r="H46" s="24">
        <v>2500</v>
      </c>
      <c r="I46" s="23">
        <v>0</v>
      </c>
      <c r="J46" s="25">
        <v>0</v>
      </c>
      <c r="K46" s="25">
        <v>0</v>
      </c>
      <c r="L46" s="23">
        <f t="shared" si="19"/>
        <v>2500</v>
      </c>
      <c r="M46" s="23">
        <f t="shared" si="20"/>
        <v>0</v>
      </c>
      <c r="N46" s="23">
        <f t="shared" si="21"/>
        <v>2500</v>
      </c>
      <c r="O46" s="25">
        <v>0</v>
      </c>
      <c r="P46" s="23">
        <f t="shared" si="22"/>
        <v>0</v>
      </c>
      <c r="Q46" s="26">
        <f t="shared" si="23"/>
        <v>0</v>
      </c>
      <c r="R46" s="26">
        <f t="shared" si="24"/>
        <v>0</v>
      </c>
      <c r="S46" s="26">
        <f t="shared" si="25"/>
        <v>0</v>
      </c>
    </row>
    <row r="47" spans="1:19" x14ac:dyDescent="0.25">
      <c r="A47" s="21" t="s">
        <v>99</v>
      </c>
      <c r="B47" s="22" t="s">
        <v>100</v>
      </c>
      <c r="C47" s="23">
        <v>49249</v>
      </c>
      <c r="D47" s="23">
        <v>0</v>
      </c>
      <c r="E47" s="23">
        <f t="shared" si="17"/>
        <v>-6188</v>
      </c>
      <c r="F47" s="24">
        <v>43061</v>
      </c>
      <c r="G47" s="23">
        <f t="shared" si="18"/>
        <v>43061</v>
      </c>
      <c r="H47" s="24">
        <v>36411</v>
      </c>
      <c r="I47" s="23">
        <v>0</v>
      </c>
      <c r="J47" s="25">
        <v>658.5</v>
      </c>
      <c r="K47" s="25">
        <v>2383.5</v>
      </c>
      <c r="L47" s="23">
        <f t="shared" si="19"/>
        <v>34027.5</v>
      </c>
      <c r="M47" s="23">
        <f t="shared" si="20"/>
        <v>6650</v>
      </c>
      <c r="N47" s="23">
        <f t="shared" si="21"/>
        <v>40677.5</v>
      </c>
      <c r="O47" s="25">
        <v>2169.5</v>
      </c>
      <c r="P47" s="23">
        <f t="shared" si="22"/>
        <v>214</v>
      </c>
      <c r="Q47" s="26">
        <f t="shared" si="23"/>
        <v>6.5460987064348695</v>
      </c>
      <c r="R47" s="26">
        <f t="shared" si="24"/>
        <v>1.5292259817468243</v>
      </c>
      <c r="S47" s="26">
        <f t="shared" si="25"/>
        <v>5.5351710364366831</v>
      </c>
    </row>
    <row r="48" spans="1:19" x14ac:dyDescent="0.25">
      <c r="A48" s="21" t="s">
        <v>101</v>
      </c>
      <c r="B48" s="22" t="s">
        <v>102</v>
      </c>
      <c r="C48" s="23">
        <v>35000</v>
      </c>
      <c r="D48" s="23">
        <v>0</v>
      </c>
      <c r="E48" s="23">
        <f t="shared" si="17"/>
        <v>-1642</v>
      </c>
      <c r="F48" s="24">
        <v>33358</v>
      </c>
      <c r="G48" s="23">
        <f t="shared" si="18"/>
        <v>33358</v>
      </c>
      <c r="H48" s="24">
        <v>28358</v>
      </c>
      <c r="I48" s="23">
        <v>0</v>
      </c>
      <c r="J48" s="25">
        <v>0</v>
      </c>
      <c r="K48" s="25">
        <v>5762.96</v>
      </c>
      <c r="L48" s="23">
        <f t="shared" si="19"/>
        <v>22595.040000000001</v>
      </c>
      <c r="M48" s="23">
        <f t="shared" si="20"/>
        <v>5000</v>
      </c>
      <c r="N48" s="23">
        <f t="shared" si="21"/>
        <v>27595.040000000001</v>
      </c>
      <c r="O48" s="25">
        <v>0</v>
      </c>
      <c r="P48" s="23">
        <f t="shared" si="22"/>
        <v>5762.96</v>
      </c>
      <c r="Q48" s="26">
        <f t="shared" si="23"/>
        <v>20.322166584385361</v>
      </c>
      <c r="R48" s="26">
        <f t="shared" si="24"/>
        <v>0</v>
      </c>
      <c r="S48" s="26">
        <f t="shared" si="25"/>
        <v>17.276095689190001</v>
      </c>
    </row>
    <row r="49" spans="1:19" x14ac:dyDescent="0.25">
      <c r="A49" s="21" t="s">
        <v>103</v>
      </c>
      <c r="B49" s="22" t="s">
        <v>104</v>
      </c>
      <c r="C49" s="23">
        <v>3100</v>
      </c>
      <c r="D49" s="23">
        <v>0</v>
      </c>
      <c r="E49" s="23">
        <f t="shared" si="17"/>
        <v>0</v>
      </c>
      <c r="F49" s="24">
        <v>3100</v>
      </c>
      <c r="G49" s="23">
        <f t="shared" si="18"/>
        <v>3100</v>
      </c>
      <c r="H49" s="24">
        <v>2100</v>
      </c>
      <c r="I49" s="23">
        <v>0</v>
      </c>
      <c r="J49" s="25">
        <v>0</v>
      </c>
      <c r="K49" s="25">
        <v>0</v>
      </c>
      <c r="L49" s="23">
        <f t="shared" si="19"/>
        <v>2100</v>
      </c>
      <c r="M49" s="23">
        <f t="shared" si="20"/>
        <v>1000</v>
      </c>
      <c r="N49" s="23">
        <f t="shared" si="21"/>
        <v>3100</v>
      </c>
      <c r="O49" s="25">
        <v>0</v>
      </c>
      <c r="P49" s="23">
        <f t="shared" si="22"/>
        <v>0</v>
      </c>
      <c r="Q49" s="26">
        <f t="shared" si="23"/>
        <v>0</v>
      </c>
      <c r="R49" s="26">
        <f t="shared" si="24"/>
        <v>0</v>
      </c>
      <c r="S49" s="26">
        <f t="shared" si="25"/>
        <v>0</v>
      </c>
    </row>
    <row r="50" spans="1:19" hidden="1" x14ac:dyDescent="0.25">
      <c r="A50" s="21"/>
      <c r="B50" s="22"/>
      <c r="C50" s="23"/>
      <c r="D50" s="23"/>
      <c r="E50" s="23">
        <f t="shared" si="17"/>
        <v>0</v>
      </c>
      <c r="F50" s="24">
        <v>0</v>
      </c>
      <c r="G50" s="23">
        <f t="shared" si="18"/>
        <v>0</v>
      </c>
      <c r="H50" s="24">
        <v>0</v>
      </c>
      <c r="I50" s="23"/>
      <c r="J50" s="25"/>
      <c r="K50" s="25">
        <v>0</v>
      </c>
      <c r="L50" s="23">
        <f t="shared" si="19"/>
        <v>0</v>
      </c>
      <c r="M50" s="23">
        <f t="shared" si="20"/>
        <v>0</v>
      </c>
      <c r="N50" s="23">
        <f t="shared" si="21"/>
        <v>0</v>
      </c>
      <c r="O50" s="25">
        <v>0</v>
      </c>
      <c r="P50" s="23">
        <f t="shared" si="22"/>
        <v>0</v>
      </c>
      <c r="Q50" s="26" t="e">
        <f t="shared" si="23"/>
        <v>#DIV/0!</v>
      </c>
      <c r="R50" s="26" t="e">
        <f t="shared" si="24"/>
        <v>#DIV/0!</v>
      </c>
      <c r="S50" s="26" t="e">
        <f t="shared" si="25"/>
        <v>#DIV/0!</v>
      </c>
    </row>
    <row r="51" spans="1:19" x14ac:dyDescent="0.25">
      <c r="A51" s="21" t="s">
        <v>105</v>
      </c>
      <c r="B51" s="22" t="s">
        <v>106</v>
      </c>
      <c r="C51" s="23">
        <v>20500</v>
      </c>
      <c r="D51" s="23">
        <v>0</v>
      </c>
      <c r="E51" s="23">
        <f t="shared" si="17"/>
        <v>0</v>
      </c>
      <c r="F51" s="24">
        <v>20500</v>
      </c>
      <c r="G51" s="23">
        <f t="shared" si="18"/>
        <v>20500</v>
      </c>
      <c r="H51" s="24">
        <v>20500</v>
      </c>
      <c r="I51" s="23">
        <v>0</v>
      </c>
      <c r="J51" s="25">
        <v>0</v>
      </c>
      <c r="K51" s="25">
        <v>0</v>
      </c>
      <c r="L51" s="23">
        <f t="shared" si="19"/>
        <v>20500</v>
      </c>
      <c r="M51" s="23">
        <f t="shared" si="20"/>
        <v>0</v>
      </c>
      <c r="N51" s="23">
        <f t="shared" si="21"/>
        <v>20500</v>
      </c>
      <c r="O51" s="25">
        <v>0</v>
      </c>
      <c r="P51" s="23">
        <f t="shared" si="22"/>
        <v>0</v>
      </c>
      <c r="Q51" s="26">
        <f t="shared" si="23"/>
        <v>0</v>
      </c>
      <c r="R51" s="26">
        <f t="shared" si="24"/>
        <v>0</v>
      </c>
      <c r="S51" s="26">
        <f t="shared" si="25"/>
        <v>0</v>
      </c>
    </row>
    <row r="52" spans="1:19" x14ac:dyDescent="0.25">
      <c r="A52" s="21" t="s">
        <v>107</v>
      </c>
      <c r="B52" s="22" t="s">
        <v>108</v>
      </c>
      <c r="C52" s="23">
        <v>5100</v>
      </c>
      <c r="D52" s="23">
        <v>0</v>
      </c>
      <c r="E52" s="23">
        <f t="shared" si="17"/>
        <v>0</v>
      </c>
      <c r="F52" s="24">
        <v>5100</v>
      </c>
      <c r="G52" s="23">
        <f t="shared" si="18"/>
        <v>5100</v>
      </c>
      <c r="H52" s="24">
        <v>3600</v>
      </c>
      <c r="I52" s="23">
        <v>0</v>
      </c>
      <c r="J52" s="25">
        <v>73.5</v>
      </c>
      <c r="K52" s="25">
        <v>169.5</v>
      </c>
      <c r="L52" s="23">
        <f t="shared" si="19"/>
        <v>3430.5</v>
      </c>
      <c r="M52" s="23">
        <f t="shared" si="20"/>
        <v>1500</v>
      </c>
      <c r="N52" s="23">
        <f t="shared" si="21"/>
        <v>4930.5</v>
      </c>
      <c r="O52" s="25">
        <v>169.5</v>
      </c>
      <c r="P52" s="23">
        <f t="shared" si="22"/>
        <v>0</v>
      </c>
      <c r="Q52" s="26">
        <f t="shared" si="23"/>
        <v>4.708333333333333</v>
      </c>
      <c r="R52" s="26">
        <f t="shared" si="24"/>
        <v>1.4411764705882353</v>
      </c>
      <c r="S52" s="26">
        <f t="shared" si="25"/>
        <v>3.3235294117647056</v>
      </c>
    </row>
    <row r="53" spans="1:19" x14ac:dyDescent="0.25">
      <c r="A53" s="21" t="s">
        <v>109</v>
      </c>
      <c r="B53" s="22" t="s">
        <v>110</v>
      </c>
      <c r="C53" s="23">
        <v>703</v>
      </c>
      <c r="D53" s="23">
        <v>0</v>
      </c>
      <c r="E53" s="23">
        <f t="shared" si="17"/>
        <v>-172</v>
      </c>
      <c r="F53" s="24">
        <v>531</v>
      </c>
      <c r="G53" s="23">
        <f t="shared" si="18"/>
        <v>531</v>
      </c>
      <c r="H53" s="24">
        <v>531</v>
      </c>
      <c r="I53" s="23">
        <v>0</v>
      </c>
      <c r="J53" s="25">
        <v>0</v>
      </c>
      <c r="K53" s="25">
        <v>0</v>
      </c>
      <c r="L53" s="23">
        <f t="shared" si="19"/>
        <v>531</v>
      </c>
      <c r="M53" s="23">
        <f t="shared" si="20"/>
        <v>0</v>
      </c>
      <c r="N53" s="23">
        <f t="shared" si="21"/>
        <v>531</v>
      </c>
      <c r="O53" s="25">
        <v>0</v>
      </c>
      <c r="P53" s="23">
        <f t="shared" si="22"/>
        <v>0</v>
      </c>
      <c r="Q53" s="26">
        <f t="shared" si="23"/>
        <v>0</v>
      </c>
      <c r="R53" s="26">
        <f t="shared" si="24"/>
        <v>0</v>
      </c>
      <c r="S53" s="26">
        <f t="shared" si="25"/>
        <v>0</v>
      </c>
    </row>
    <row r="54" spans="1:19" x14ac:dyDescent="0.25">
      <c r="A54" s="21" t="s">
        <v>111</v>
      </c>
      <c r="B54" s="22" t="s">
        <v>112</v>
      </c>
      <c r="C54" s="23">
        <v>100100</v>
      </c>
      <c r="D54" s="23">
        <v>0</v>
      </c>
      <c r="E54" s="23">
        <f t="shared" si="17"/>
        <v>0</v>
      </c>
      <c r="F54" s="24">
        <v>100100</v>
      </c>
      <c r="G54" s="23">
        <f t="shared" si="18"/>
        <v>100100</v>
      </c>
      <c r="H54" s="24">
        <v>100100</v>
      </c>
      <c r="I54" s="23">
        <v>0</v>
      </c>
      <c r="J54" s="25">
        <v>0</v>
      </c>
      <c r="K54" s="25">
        <v>0</v>
      </c>
      <c r="L54" s="23">
        <f t="shared" si="19"/>
        <v>100100</v>
      </c>
      <c r="M54" s="23">
        <f t="shared" si="20"/>
        <v>0</v>
      </c>
      <c r="N54" s="23">
        <f t="shared" si="21"/>
        <v>100100</v>
      </c>
      <c r="O54" s="25">
        <v>0</v>
      </c>
      <c r="P54" s="23">
        <f t="shared" si="22"/>
        <v>0</v>
      </c>
      <c r="Q54" s="26">
        <f t="shared" si="23"/>
        <v>0</v>
      </c>
      <c r="R54" s="26">
        <f t="shared" si="24"/>
        <v>0</v>
      </c>
      <c r="S54" s="26">
        <f t="shared" si="25"/>
        <v>0</v>
      </c>
    </row>
    <row r="55" spans="1:19" x14ac:dyDescent="0.25">
      <c r="A55" s="21" t="s">
        <v>113</v>
      </c>
      <c r="B55" s="22" t="s">
        <v>114</v>
      </c>
      <c r="C55" s="23">
        <v>2272360</v>
      </c>
      <c r="D55" s="23">
        <v>0</v>
      </c>
      <c r="E55" s="23">
        <f t="shared" si="17"/>
        <v>-416550</v>
      </c>
      <c r="F55" s="24">
        <v>1855810</v>
      </c>
      <c r="G55" s="23">
        <f t="shared" si="18"/>
        <v>1855810</v>
      </c>
      <c r="H55" s="24">
        <v>1855810</v>
      </c>
      <c r="I55" s="23">
        <v>0</v>
      </c>
      <c r="J55" s="25">
        <v>77700.960000000006</v>
      </c>
      <c r="K55" s="25">
        <v>77700.960000000006</v>
      </c>
      <c r="L55" s="23">
        <f t="shared" si="19"/>
        <v>1778109.04</v>
      </c>
      <c r="M55" s="23">
        <f t="shared" si="20"/>
        <v>0</v>
      </c>
      <c r="N55" s="23">
        <f t="shared" si="21"/>
        <v>1778109.04</v>
      </c>
      <c r="O55" s="25">
        <v>1196</v>
      </c>
      <c r="P55" s="23">
        <f t="shared" si="22"/>
        <v>76504.960000000006</v>
      </c>
      <c r="Q55" s="26">
        <f t="shared" si="23"/>
        <v>4.1869027540534862</v>
      </c>
      <c r="R55" s="26">
        <f t="shared" si="24"/>
        <v>4.1869027540534862</v>
      </c>
      <c r="S55" s="26">
        <f t="shared" si="25"/>
        <v>4.1869027540534862</v>
      </c>
    </row>
    <row r="56" spans="1:19" x14ac:dyDescent="0.25">
      <c r="A56" s="21" t="s">
        <v>115</v>
      </c>
      <c r="B56" s="22" t="s">
        <v>116</v>
      </c>
      <c r="C56" s="23">
        <v>0</v>
      </c>
      <c r="D56" s="23">
        <v>0</v>
      </c>
      <c r="E56" s="23">
        <f t="shared" si="17"/>
        <v>3120</v>
      </c>
      <c r="F56" s="24">
        <v>3120</v>
      </c>
      <c r="G56" s="23">
        <f t="shared" si="18"/>
        <v>3120</v>
      </c>
      <c r="H56" s="24">
        <v>3120</v>
      </c>
      <c r="I56" s="23">
        <v>0</v>
      </c>
      <c r="J56" s="25">
        <v>0</v>
      </c>
      <c r="K56" s="25">
        <v>0</v>
      </c>
      <c r="L56" s="23">
        <f t="shared" si="19"/>
        <v>3120</v>
      </c>
      <c r="M56" s="23">
        <f t="shared" si="20"/>
        <v>0</v>
      </c>
      <c r="N56" s="23">
        <f t="shared" si="21"/>
        <v>3120</v>
      </c>
      <c r="O56" s="25">
        <v>0</v>
      </c>
      <c r="P56" s="23">
        <f t="shared" si="22"/>
        <v>0</v>
      </c>
      <c r="Q56" s="26">
        <f t="shared" si="23"/>
        <v>0</v>
      </c>
      <c r="R56" s="26">
        <f t="shared" si="24"/>
        <v>0</v>
      </c>
      <c r="S56" s="26">
        <f t="shared" si="25"/>
        <v>0</v>
      </c>
    </row>
    <row r="57" spans="1:19" x14ac:dyDescent="0.25">
      <c r="A57" s="21" t="s">
        <v>117</v>
      </c>
      <c r="B57" s="22" t="s">
        <v>118</v>
      </c>
      <c r="C57" s="23">
        <v>5134090</v>
      </c>
      <c r="D57" s="23">
        <v>0</v>
      </c>
      <c r="E57" s="23">
        <f t="shared" si="17"/>
        <v>8194</v>
      </c>
      <c r="F57" s="24">
        <v>5142284</v>
      </c>
      <c r="G57" s="23">
        <f t="shared" si="18"/>
        <v>5142284</v>
      </c>
      <c r="H57" s="24">
        <v>5105312</v>
      </c>
      <c r="I57" s="23">
        <v>0</v>
      </c>
      <c r="J57" s="25">
        <v>18578.919999999998</v>
      </c>
      <c r="K57" s="25">
        <v>62536.05</v>
      </c>
      <c r="L57" s="23">
        <f t="shared" si="19"/>
        <v>5042775.95</v>
      </c>
      <c r="M57" s="23">
        <f t="shared" si="20"/>
        <v>36972</v>
      </c>
      <c r="N57" s="23">
        <f t="shared" si="21"/>
        <v>5079747.95</v>
      </c>
      <c r="O57" s="25">
        <v>862.89</v>
      </c>
      <c r="P57" s="23">
        <f t="shared" si="22"/>
        <v>61673.16</v>
      </c>
      <c r="Q57" s="26">
        <f t="shared" si="23"/>
        <v>1.2249212193103967</v>
      </c>
      <c r="R57" s="26">
        <f t="shared" si="24"/>
        <v>0.36129704232593918</v>
      </c>
      <c r="S57" s="26">
        <f t="shared" si="25"/>
        <v>1.2161142791802244</v>
      </c>
    </row>
    <row r="58" spans="1:19" x14ac:dyDescent="0.25">
      <c r="A58" s="21" t="s">
        <v>119</v>
      </c>
      <c r="B58" s="22" t="s">
        <v>120</v>
      </c>
      <c r="C58" s="23">
        <v>16204121</v>
      </c>
      <c r="D58" s="23">
        <v>0</v>
      </c>
      <c r="E58" s="23">
        <f t="shared" si="17"/>
        <v>-4276565</v>
      </c>
      <c r="F58" s="24">
        <v>11927556</v>
      </c>
      <c r="G58" s="23">
        <f t="shared" si="18"/>
        <v>11927556</v>
      </c>
      <c r="H58" s="24">
        <v>4231556</v>
      </c>
      <c r="I58" s="23">
        <v>8681542.0500000007</v>
      </c>
      <c r="J58" s="25">
        <v>2714457.95</v>
      </c>
      <c r="K58" s="25">
        <v>2714457.95</v>
      </c>
      <c r="L58" s="23">
        <f t="shared" si="19"/>
        <v>1517098.0499999998</v>
      </c>
      <c r="M58" s="23">
        <f t="shared" si="20"/>
        <v>7696000</v>
      </c>
      <c r="N58" s="23">
        <f t="shared" si="21"/>
        <v>9213098.0500000007</v>
      </c>
      <c r="O58" s="25">
        <v>1694472.47</v>
      </c>
      <c r="P58" s="23">
        <f t="shared" si="22"/>
        <v>1019985.4800000002</v>
      </c>
      <c r="Q58" s="26">
        <f t="shared" si="23"/>
        <v>64.147985989078251</v>
      </c>
      <c r="R58" s="26">
        <f t="shared" si="24"/>
        <v>22.757872191084243</v>
      </c>
      <c r="S58" s="26">
        <f t="shared" si="25"/>
        <v>22.757872191084243</v>
      </c>
    </row>
    <row r="59" spans="1:19" x14ac:dyDescent="0.25">
      <c r="A59" s="21" t="s">
        <v>121</v>
      </c>
      <c r="B59" s="22" t="s">
        <v>122</v>
      </c>
      <c r="C59" s="23">
        <v>400000</v>
      </c>
      <c r="D59" s="23">
        <v>0</v>
      </c>
      <c r="E59" s="23">
        <f t="shared" si="17"/>
        <v>0</v>
      </c>
      <c r="F59" s="24">
        <v>400000</v>
      </c>
      <c r="G59" s="23">
        <f t="shared" si="18"/>
        <v>400000</v>
      </c>
      <c r="H59" s="24">
        <v>400000</v>
      </c>
      <c r="I59" s="23">
        <v>0</v>
      </c>
      <c r="J59" s="25">
        <v>13419</v>
      </c>
      <c r="K59" s="25">
        <v>39362.269999999997</v>
      </c>
      <c r="L59" s="23">
        <f t="shared" si="19"/>
        <v>360637.73</v>
      </c>
      <c r="M59" s="23">
        <f t="shared" si="20"/>
        <v>0</v>
      </c>
      <c r="N59" s="23">
        <f t="shared" si="21"/>
        <v>360637.73</v>
      </c>
      <c r="O59" s="25">
        <v>28776.29</v>
      </c>
      <c r="P59" s="23">
        <f t="shared" si="22"/>
        <v>10585.979999999996</v>
      </c>
      <c r="Q59" s="26">
        <f t="shared" si="23"/>
        <v>9.8405675000000006</v>
      </c>
      <c r="R59" s="26">
        <f t="shared" si="24"/>
        <v>3.3547500000000001</v>
      </c>
      <c r="S59" s="26">
        <f t="shared" si="25"/>
        <v>9.8405675000000006</v>
      </c>
    </row>
    <row r="60" spans="1:19" x14ac:dyDescent="0.25">
      <c r="A60" s="21" t="s">
        <v>123</v>
      </c>
      <c r="B60" s="22" t="s">
        <v>124</v>
      </c>
      <c r="C60" s="23">
        <v>83488</v>
      </c>
      <c r="D60" s="23">
        <v>0</v>
      </c>
      <c r="E60" s="23">
        <f t="shared" si="17"/>
        <v>389591</v>
      </c>
      <c r="F60" s="24">
        <v>473079</v>
      </c>
      <c r="G60" s="23">
        <f t="shared" si="18"/>
        <v>473079</v>
      </c>
      <c r="H60" s="24">
        <v>473079</v>
      </c>
      <c r="I60" s="23">
        <v>0</v>
      </c>
      <c r="J60" s="25">
        <v>0</v>
      </c>
      <c r="K60" s="25">
        <v>0</v>
      </c>
      <c r="L60" s="23">
        <f t="shared" si="19"/>
        <v>473079</v>
      </c>
      <c r="M60" s="23">
        <f t="shared" si="20"/>
        <v>0</v>
      </c>
      <c r="N60" s="23">
        <f t="shared" si="21"/>
        <v>473079</v>
      </c>
      <c r="O60" s="25">
        <v>0</v>
      </c>
      <c r="P60" s="23">
        <f t="shared" si="22"/>
        <v>0</v>
      </c>
      <c r="Q60" s="26">
        <f t="shared" si="23"/>
        <v>0</v>
      </c>
      <c r="R60" s="26">
        <f t="shared" si="24"/>
        <v>0</v>
      </c>
      <c r="S60" s="26">
        <f t="shared" si="25"/>
        <v>0</v>
      </c>
    </row>
    <row r="61" spans="1:19" x14ac:dyDescent="0.25">
      <c r="A61" s="21" t="s">
        <v>125</v>
      </c>
      <c r="B61" s="22" t="s">
        <v>126</v>
      </c>
      <c r="C61" s="23">
        <v>82193</v>
      </c>
      <c r="D61" s="23">
        <v>0</v>
      </c>
      <c r="E61" s="23">
        <f t="shared" si="17"/>
        <v>2067</v>
      </c>
      <c r="F61" s="24">
        <v>84260</v>
      </c>
      <c r="G61" s="23">
        <f t="shared" si="18"/>
        <v>84260</v>
      </c>
      <c r="H61" s="24">
        <v>83260</v>
      </c>
      <c r="I61" s="23">
        <v>0</v>
      </c>
      <c r="J61" s="25">
        <v>155.93</v>
      </c>
      <c r="K61" s="25">
        <v>15895.63</v>
      </c>
      <c r="L61" s="23">
        <f t="shared" si="19"/>
        <v>67364.37</v>
      </c>
      <c r="M61" s="23">
        <f t="shared" si="20"/>
        <v>1000</v>
      </c>
      <c r="N61" s="23">
        <f t="shared" si="21"/>
        <v>68364.37</v>
      </c>
      <c r="O61" s="25">
        <v>455.53</v>
      </c>
      <c r="P61" s="23">
        <f t="shared" si="22"/>
        <v>15440.099999999999</v>
      </c>
      <c r="Q61" s="26">
        <f t="shared" si="23"/>
        <v>19.091556569781407</v>
      </c>
      <c r="R61" s="26">
        <f t="shared" si="24"/>
        <v>0.18505815333491574</v>
      </c>
      <c r="S61" s="26">
        <f t="shared" si="25"/>
        <v>18.864977450747684</v>
      </c>
    </row>
    <row r="62" spans="1:19" x14ac:dyDescent="0.25">
      <c r="A62" s="21" t="s">
        <v>127</v>
      </c>
      <c r="B62" s="22" t="s">
        <v>128</v>
      </c>
      <c r="C62" s="23">
        <v>2200</v>
      </c>
      <c r="D62" s="23">
        <v>0</v>
      </c>
      <c r="E62" s="23">
        <f t="shared" si="17"/>
        <v>-546</v>
      </c>
      <c r="F62" s="24">
        <v>1654</v>
      </c>
      <c r="G62" s="23">
        <f t="shared" si="18"/>
        <v>1654</v>
      </c>
      <c r="H62" s="24">
        <v>1654</v>
      </c>
      <c r="I62" s="23">
        <v>0</v>
      </c>
      <c r="J62" s="25">
        <v>0</v>
      </c>
      <c r="K62" s="25">
        <v>0</v>
      </c>
      <c r="L62" s="23">
        <f t="shared" si="19"/>
        <v>1654</v>
      </c>
      <c r="M62" s="23">
        <f t="shared" si="20"/>
        <v>0</v>
      </c>
      <c r="N62" s="23">
        <f t="shared" si="21"/>
        <v>1654</v>
      </c>
      <c r="O62" s="25">
        <v>0</v>
      </c>
      <c r="P62" s="23">
        <f t="shared" si="22"/>
        <v>0</v>
      </c>
      <c r="Q62" s="26">
        <f t="shared" si="23"/>
        <v>0</v>
      </c>
      <c r="R62" s="26">
        <f t="shared" si="24"/>
        <v>0</v>
      </c>
      <c r="S62" s="26">
        <f t="shared" si="25"/>
        <v>0</v>
      </c>
    </row>
    <row r="63" spans="1:19" x14ac:dyDescent="0.25">
      <c r="A63" s="21" t="s">
        <v>129</v>
      </c>
      <c r="B63" s="22" t="s">
        <v>130</v>
      </c>
      <c r="C63" s="23">
        <v>500</v>
      </c>
      <c r="D63" s="23">
        <v>0</v>
      </c>
      <c r="E63" s="23">
        <f t="shared" si="17"/>
        <v>0</v>
      </c>
      <c r="F63" s="24">
        <v>500</v>
      </c>
      <c r="G63" s="23">
        <f t="shared" si="18"/>
        <v>500</v>
      </c>
      <c r="H63" s="24">
        <v>500</v>
      </c>
      <c r="I63" s="23">
        <v>0</v>
      </c>
      <c r="J63" s="25">
        <v>0</v>
      </c>
      <c r="K63" s="25">
        <v>0</v>
      </c>
      <c r="L63" s="23">
        <f t="shared" si="19"/>
        <v>500</v>
      </c>
      <c r="M63" s="23">
        <f t="shared" si="20"/>
        <v>0</v>
      </c>
      <c r="N63" s="23">
        <f t="shared" si="21"/>
        <v>500</v>
      </c>
      <c r="O63" s="25">
        <v>0</v>
      </c>
      <c r="P63" s="23">
        <f t="shared" si="22"/>
        <v>0</v>
      </c>
      <c r="Q63" s="26">
        <f t="shared" si="23"/>
        <v>0</v>
      </c>
      <c r="R63" s="26">
        <f t="shared" si="24"/>
        <v>0</v>
      </c>
      <c r="S63" s="26">
        <f t="shared" si="25"/>
        <v>0</v>
      </c>
    </row>
    <row r="64" spans="1:19" x14ac:dyDescent="0.25">
      <c r="A64" s="21" t="s">
        <v>131</v>
      </c>
      <c r="B64" s="22" t="s">
        <v>132</v>
      </c>
      <c r="C64" s="23">
        <v>157918</v>
      </c>
      <c r="D64" s="23">
        <v>0</v>
      </c>
      <c r="E64" s="23">
        <f t="shared" si="17"/>
        <v>-64334</v>
      </c>
      <c r="F64" s="24">
        <v>93584</v>
      </c>
      <c r="G64" s="23">
        <f t="shared" si="18"/>
        <v>93584</v>
      </c>
      <c r="H64" s="24">
        <v>93584</v>
      </c>
      <c r="I64" s="23">
        <v>0</v>
      </c>
      <c r="J64" s="25">
        <v>0</v>
      </c>
      <c r="K64" s="25">
        <v>16259.72</v>
      </c>
      <c r="L64" s="23">
        <f t="shared" si="19"/>
        <v>77324.28</v>
      </c>
      <c r="M64" s="23">
        <f t="shared" si="20"/>
        <v>0</v>
      </c>
      <c r="N64" s="23">
        <f t="shared" si="21"/>
        <v>77324.28</v>
      </c>
      <c r="O64" s="25">
        <v>0</v>
      </c>
      <c r="P64" s="23">
        <f t="shared" si="22"/>
        <v>16259.72</v>
      </c>
      <c r="Q64" s="26">
        <f t="shared" si="23"/>
        <v>17.374465720636007</v>
      </c>
      <c r="R64" s="26">
        <f t="shared" si="24"/>
        <v>0</v>
      </c>
      <c r="S64" s="26">
        <f t="shared" si="25"/>
        <v>17.374465720636007</v>
      </c>
    </row>
    <row r="65" spans="1:19" x14ac:dyDescent="0.25">
      <c r="A65" s="21" t="s">
        <v>133</v>
      </c>
      <c r="B65" s="22" t="s">
        <v>134</v>
      </c>
      <c r="C65" s="23">
        <v>882938</v>
      </c>
      <c r="D65" s="23">
        <v>0</v>
      </c>
      <c r="E65" s="23">
        <f t="shared" si="17"/>
        <v>3291</v>
      </c>
      <c r="F65" s="24">
        <v>886229</v>
      </c>
      <c r="G65" s="23">
        <f t="shared" si="18"/>
        <v>886229</v>
      </c>
      <c r="H65" s="24">
        <v>886229</v>
      </c>
      <c r="I65" s="23">
        <v>0</v>
      </c>
      <c r="J65" s="25">
        <v>16888.87</v>
      </c>
      <c r="K65" s="25">
        <v>33991.089999999997</v>
      </c>
      <c r="L65" s="23">
        <f t="shared" si="19"/>
        <v>852237.91</v>
      </c>
      <c r="M65" s="23">
        <f t="shared" si="20"/>
        <v>0</v>
      </c>
      <c r="N65" s="23">
        <f t="shared" si="21"/>
        <v>852237.91</v>
      </c>
      <c r="O65" s="25">
        <v>4.2699999999999996</v>
      </c>
      <c r="P65" s="23">
        <f t="shared" si="22"/>
        <v>33986.82</v>
      </c>
      <c r="Q65" s="26">
        <f t="shared" si="23"/>
        <v>3.8354748039163686</v>
      </c>
      <c r="R65" s="26">
        <f t="shared" si="24"/>
        <v>1.9057004453702144</v>
      </c>
      <c r="S65" s="26">
        <f t="shared" si="25"/>
        <v>3.8354748039163686</v>
      </c>
    </row>
    <row r="66" spans="1:19" x14ac:dyDescent="0.25">
      <c r="A66" s="21" t="s">
        <v>135</v>
      </c>
      <c r="B66" s="22" t="s">
        <v>136</v>
      </c>
      <c r="C66" s="23">
        <f>SUM(C67:C75)</f>
        <v>8915019</v>
      </c>
      <c r="D66" s="23">
        <f t="shared" ref="D66:O66" si="26">SUM(D67:D75)</f>
        <v>0</v>
      </c>
      <c r="E66" s="23">
        <f t="shared" si="26"/>
        <v>3742728</v>
      </c>
      <c r="F66" s="23">
        <f t="shared" si="26"/>
        <v>12657747</v>
      </c>
      <c r="G66" s="23">
        <f t="shared" si="18"/>
        <v>12657747</v>
      </c>
      <c r="H66" s="23">
        <f t="shared" si="26"/>
        <v>12657747</v>
      </c>
      <c r="I66" s="23">
        <f>735024.69+90721.02+115282.66+30213.84</f>
        <v>971242.21</v>
      </c>
      <c r="J66" s="23">
        <f t="shared" si="26"/>
        <v>3844820.42</v>
      </c>
      <c r="K66" s="23">
        <f t="shared" si="26"/>
        <v>5698699.4099999992</v>
      </c>
      <c r="L66" s="23">
        <f t="shared" si="19"/>
        <v>6959047.5900000008</v>
      </c>
      <c r="M66" s="23">
        <f t="shared" si="20"/>
        <v>0</v>
      </c>
      <c r="N66" s="23">
        <f t="shared" si="21"/>
        <v>6959047.5900000008</v>
      </c>
      <c r="O66" s="23">
        <f t="shared" si="26"/>
        <v>5293963.9099999992</v>
      </c>
      <c r="P66" s="23">
        <f t="shared" si="22"/>
        <v>404735.5</v>
      </c>
      <c r="Q66" s="26">
        <f t="shared" si="23"/>
        <v>45.021435568272928</v>
      </c>
      <c r="R66" s="26">
        <f t="shared" si="24"/>
        <v>30.375235182058862</v>
      </c>
      <c r="S66" s="26">
        <f t="shared" si="25"/>
        <v>45.021435568272928</v>
      </c>
    </row>
    <row r="67" spans="1:19" hidden="1" x14ac:dyDescent="0.25">
      <c r="A67" s="21"/>
      <c r="B67" s="22" t="s">
        <v>137</v>
      </c>
      <c r="C67" s="23">
        <v>1477867.5</v>
      </c>
      <c r="D67" s="23"/>
      <c r="E67" s="23">
        <f t="shared" ref="E67:E75" si="27">+F67-C67</f>
        <v>3347981</v>
      </c>
      <c r="F67" s="27">
        <v>4825848.5</v>
      </c>
      <c r="G67" s="23">
        <f t="shared" si="18"/>
        <v>4825848.5</v>
      </c>
      <c r="H67" s="24">
        <v>4825848.5</v>
      </c>
      <c r="I67" s="23"/>
      <c r="J67" s="25">
        <v>9814.5</v>
      </c>
      <c r="K67" s="25">
        <v>403774.99</v>
      </c>
      <c r="L67" s="23">
        <f t="shared" si="19"/>
        <v>4422073.51</v>
      </c>
      <c r="M67" s="23">
        <f t="shared" si="13"/>
        <v>0</v>
      </c>
      <c r="N67" s="23">
        <f t="shared" si="21"/>
        <v>4422073.51</v>
      </c>
      <c r="O67" s="25">
        <v>266765.61</v>
      </c>
      <c r="P67" s="23">
        <f t="shared" si="14"/>
        <v>137009.38</v>
      </c>
      <c r="Q67" s="26">
        <f t="shared" si="9"/>
        <v>8.3669222106744545</v>
      </c>
      <c r="R67" s="26">
        <f t="shared" si="10"/>
        <v>0.20337356218289904</v>
      </c>
      <c r="S67" s="26">
        <f t="shared" si="11"/>
        <v>8.3669222106744545</v>
      </c>
    </row>
    <row r="68" spans="1:19" hidden="1" x14ac:dyDescent="0.25">
      <c r="A68" s="21"/>
      <c r="B68" s="22" t="s">
        <v>138</v>
      </c>
      <c r="C68" s="23">
        <v>240643</v>
      </c>
      <c r="D68" s="23"/>
      <c r="E68" s="23">
        <f t="shared" si="27"/>
        <v>100310</v>
      </c>
      <c r="F68" s="23">
        <v>340953</v>
      </c>
      <c r="G68" s="23">
        <f t="shared" si="18"/>
        <v>340953</v>
      </c>
      <c r="H68" s="24">
        <v>340953</v>
      </c>
      <c r="I68" s="23"/>
      <c r="J68" s="25">
        <v>20761.2</v>
      </c>
      <c r="K68" s="25">
        <v>340815.69</v>
      </c>
      <c r="L68" s="23">
        <f t="shared" si="19"/>
        <v>137.30999999999767</v>
      </c>
      <c r="M68" s="23">
        <f t="shared" si="13"/>
        <v>0</v>
      </c>
      <c r="N68" s="23">
        <f t="shared" si="21"/>
        <v>137.30999999999767</v>
      </c>
      <c r="O68" s="25">
        <v>329355.99</v>
      </c>
      <c r="P68" s="23">
        <f t="shared" si="14"/>
        <v>11459.700000000012</v>
      </c>
      <c r="Q68" s="26">
        <f t="shared" si="9"/>
        <v>99.959727587086789</v>
      </c>
      <c r="R68" s="26">
        <f t="shared" si="10"/>
        <v>6.0891677151982826</v>
      </c>
      <c r="S68" s="26">
        <f t="shared" si="11"/>
        <v>99.959727587086789</v>
      </c>
    </row>
    <row r="69" spans="1:19" hidden="1" x14ac:dyDescent="0.25">
      <c r="A69" s="21"/>
      <c r="B69" s="22" t="s">
        <v>139</v>
      </c>
      <c r="C69" s="23">
        <v>210</v>
      </c>
      <c r="D69" s="23"/>
      <c r="E69" s="23">
        <f t="shared" si="27"/>
        <v>11261</v>
      </c>
      <c r="F69" s="23">
        <v>11471</v>
      </c>
      <c r="G69" s="23">
        <f t="shared" si="18"/>
        <v>11471</v>
      </c>
      <c r="H69" s="24">
        <v>11471</v>
      </c>
      <c r="I69" s="23"/>
      <c r="J69" s="25">
        <v>0</v>
      </c>
      <c r="K69" s="25">
        <v>6376.27</v>
      </c>
      <c r="L69" s="23">
        <f t="shared" si="19"/>
        <v>5094.7299999999996</v>
      </c>
      <c r="M69" s="23">
        <f t="shared" si="13"/>
        <v>0</v>
      </c>
      <c r="N69" s="23">
        <f t="shared" si="21"/>
        <v>5094.7299999999996</v>
      </c>
      <c r="O69" s="25">
        <v>6376.27</v>
      </c>
      <c r="P69" s="23">
        <f t="shared" si="14"/>
        <v>0</v>
      </c>
      <c r="Q69" s="26">
        <f t="shared" si="9"/>
        <v>55.585999476941858</v>
      </c>
      <c r="R69" s="26">
        <f t="shared" si="10"/>
        <v>0</v>
      </c>
      <c r="S69" s="26">
        <f t="shared" si="11"/>
        <v>55.585999476941858</v>
      </c>
    </row>
    <row r="70" spans="1:19" hidden="1" x14ac:dyDescent="0.25">
      <c r="A70" s="21"/>
      <c r="B70" s="22" t="s">
        <v>140</v>
      </c>
      <c r="C70" s="23">
        <v>246869</v>
      </c>
      <c r="D70" s="23"/>
      <c r="E70" s="23">
        <f t="shared" si="27"/>
        <v>38470</v>
      </c>
      <c r="F70" s="23">
        <v>285339</v>
      </c>
      <c r="G70" s="23">
        <f t="shared" si="18"/>
        <v>285339</v>
      </c>
      <c r="H70" s="24">
        <v>285339</v>
      </c>
      <c r="I70" s="23"/>
      <c r="J70" s="25">
        <v>33318.769999999997</v>
      </c>
      <c r="K70" s="25">
        <v>78587.38</v>
      </c>
      <c r="L70" s="23">
        <f t="shared" si="19"/>
        <v>206751.62</v>
      </c>
      <c r="M70" s="23">
        <f t="shared" si="13"/>
        <v>0</v>
      </c>
      <c r="N70" s="23">
        <f t="shared" si="21"/>
        <v>206751.62</v>
      </c>
      <c r="O70" s="25">
        <v>0</v>
      </c>
      <c r="P70" s="23">
        <f t="shared" si="14"/>
        <v>78587.38</v>
      </c>
      <c r="Q70" s="26">
        <f t="shared" si="9"/>
        <v>27.541759100578609</v>
      </c>
      <c r="R70" s="26">
        <f t="shared" si="10"/>
        <v>11.676907117498834</v>
      </c>
      <c r="S70" s="26">
        <f t="shared" si="11"/>
        <v>27.541759100578609</v>
      </c>
    </row>
    <row r="71" spans="1:19" hidden="1" x14ac:dyDescent="0.25">
      <c r="A71" s="21"/>
      <c r="B71" s="22" t="s">
        <v>141</v>
      </c>
      <c r="C71" s="23">
        <v>3040</v>
      </c>
      <c r="D71" s="23"/>
      <c r="E71" s="23">
        <f t="shared" si="27"/>
        <v>292</v>
      </c>
      <c r="F71" s="23">
        <v>3332</v>
      </c>
      <c r="G71" s="23">
        <f t="shared" si="18"/>
        <v>3332</v>
      </c>
      <c r="H71" s="24">
        <v>3332</v>
      </c>
      <c r="I71" s="23"/>
      <c r="J71" s="25">
        <v>927</v>
      </c>
      <c r="K71" s="25">
        <v>927</v>
      </c>
      <c r="L71" s="23">
        <f t="shared" si="19"/>
        <v>2405</v>
      </c>
      <c r="M71" s="23">
        <f t="shared" si="13"/>
        <v>0</v>
      </c>
      <c r="N71" s="23">
        <f t="shared" si="21"/>
        <v>2405</v>
      </c>
      <c r="O71" s="25">
        <v>927</v>
      </c>
      <c r="P71" s="23">
        <f t="shared" si="14"/>
        <v>0</v>
      </c>
      <c r="Q71" s="26">
        <f t="shared" si="9"/>
        <v>27.821128451380549</v>
      </c>
      <c r="R71" s="26">
        <f t="shared" si="10"/>
        <v>27.821128451380549</v>
      </c>
      <c r="S71" s="26">
        <f t="shared" si="11"/>
        <v>27.821128451380549</v>
      </c>
    </row>
    <row r="72" spans="1:19" hidden="1" x14ac:dyDescent="0.25">
      <c r="A72" s="21"/>
      <c r="B72" s="22" t="s">
        <v>142</v>
      </c>
      <c r="C72" s="23">
        <v>48855.5</v>
      </c>
      <c r="D72" s="23"/>
      <c r="E72" s="23">
        <f t="shared" si="27"/>
        <v>20834</v>
      </c>
      <c r="F72" s="23">
        <v>69689.5</v>
      </c>
      <c r="G72" s="23">
        <f t="shared" si="18"/>
        <v>69689.5</v>
      </c>
      <c r="H72" s="24">
        <v>69689.5</v>
      </c>
      <c r="I72" s="23"/>
      <c r="J72" s="25">
        <v>6430.5</v>
      </c>
      <c r="K72" s="25">
        <v>56012.94</v>
      </c>
      <c r="L72" s="23">
        <f t="shared" si="19"/>
        <v>13676.559999999998</v>
      </c>
      <c r="M72" s="23">
        <f t="shared" si="13"/>
        <v>0</v>
      </c>
      <c r="N72" s="23">
        <f t="shared" si="21"/>
        <v>13676.559999999998</v>
      </c>
      <c r="O72" s="25">
        <v>54214.94</v>
      </c>
      <c r="P72" s="23">
        <f t="shared" si="14"/>
        <v>1798</v>
      </c>
      <c r="Q72" s="26">
        <f t="shared" si="9"/>
        <v>80.375006277846737</v>
      </c>
      <c r="R72" s="26">
        <f t="shared" si="10"/>
        <v>9.2273584973346061</v>
      </c>
      <c r="S72" s="26">
        <f t="shared" si="11"/>
        <v>80.375006277846737</v>
      </c>
    </row>
    <row r="73" spans="1:19" hidden="1" x14ac:dyDescent="0.25">
      <c r="A73" s="21"/>
      <c r="B73" s="22" t="s">
        <v>143</v>
      </c>
      <c r="C73" s="23">
        <v>336302</v>
      </c>
      <c r="D73" s="23"/>
      <c r="E73" s="23">
        <f t="shared" si="27"/>
        <v>203562</v>
      </c>
      <c r="F73" s="23">
        <v>539864</v>
      </c>
      <c r="G73" s="23">
        <f t="shared" si="18"/>
        <v>539864</v>
      </c>
      <c r="H73" s="24">
        <v>539864</v>
      </c>
      <c r="I73" s="23"/>
      <c r="J73" s="25">
        <v>107703.19</v>
      </c>
      <c r="K73" s="25">
        <v>173292.45</v>
      </c>
      <c r="L73" s="23">
        <f t="shared" si="19"/>
        <v>366571.55</v>
      </c>
      <c r="M73" s="23">
        <f t="shared" si="13"/>
        <v>0</v>
      </c>
      <c r="N73" s="23">
        <f t="shared" si="21"/>
        <v>366571.55</v>
      </c>
      <c r="O73" s="25">
        <v>1869.41</v>
      </c>
      <c r="P73" s="23">
        <f t="shared" si="14"/>
        <v>171423.04</v>
      </c>
      <c r="Q73" s="26">
        <f>+K73/H73*100</f>
        <v>32.099278707229971</v>
      </c>
      <c r="R73" s="26">
        <f t="shared" si="10"/>
        <v>19.950059644651247</v>
      </c>
      <c r="S73" s="26">
        <f t="shared" si="11"/>
        <v>32.099278707229971</v>
      </c>
    </row>
    <row r="74" spans="1:19" hidden="1" x14ac:dyDescent="0.25">
      <c r="A74" s="21"/>
      <c r="B74" s="22" t="s">
        <v>144</v>
      </c>
      <c r="C74" s="23">
        <v>6560000</v>
      </c>
      <c r="D74" s="23"/>
      <c r="E74" s="23">
        <f t="shared" si="27"/>
        <v>0</v>
      </c>
      <c r="F74" s="23">
        <v>6560000</v>
      </c>
      <c r="G74" s="23">
        <f t="shared" si="18"/>
        <v>6560000</v>
      </c>
      <c r="H74" s="24">
        <v>6560000</v>
      </c>
      <c r="I74" s="23"/>
      <c r="J74" s="25">
        <v>3662321.42</v>
      </c>
      <c r="K74" s="25">
        <v>4617871.05</v>
      </c>
      <c r="L74" s="23">
        <f t="shared" si="19"/>
        <v>1942128.9500000002</v>
      </c>
      <c r="M74" s="23">
        <f t="shared" si="13"/>
        <v>0</v>
      </c>
      <c r="N74" s="23">
        <f t="shared" si="21"/>
        <v>1942128.9500000002</v>
      </c>
      <c r="O74" s="25">
        <v>4617871.05</v>
      </c>
      <c r="P74" s="23">
        <f t="shared" si="14"/>
        <v>0</v>
      </c>
      <c r="Q74" s="26">
        <f t="shared" si="9"/>
        <v>70.394375762195111</v>
      </c>
      <c r="R74" s="26">
        <f t="shared" si="10"/>
        <v>55.828070426829271</v>
      </c>
      <c r="S74" s="26">
        <f t="shared" si="11"/>
        <v>70.394375762195111</v>
      </c>
    </row>
    <row r="75" spans="1:19" hidden="1" x14ac:dyDescent="0.25">
      <c r="A75" s="21"/>
      <c r="B75" s="22" t="s">
        <v>145</v>
      </c>
      <c r="C75" s="23">
        <v>1232</v>
      </c>
      <c r="D75" s="23"/>
      <c r="E75" s="23">
        <f t="shared" si="27"/>
        <v>20018</v>
      </c>
      <c r="F75" s="23">
        <v>21250</v>
      </c>
      <c r="G75" s="23">
        <f t="shared" si="18"/>
        <v>21250</v>
      </c>
      <c r="H75" s="24">
        <v>21250</v>
      </c>
      <c r="I75" s="23"/>
      <c r="J75" s="25">
        <v>3543.84</v>
      </c>
      <c r="K75" s="25">
        <v>21041.64</v>
      </c>
      <c r="L75" s="23">
        <f t="shared" si="19"/>
        <v>208.36000000000058</v>
      </c>
      <c r="M75" s="23">
        <f t="shared" si="13"/>
        <v>0</v>
      </c>
      <c r="N75" s="23">
        <f t="shared" si="21"/>
        <v>208.36000000000058</v>
      </c>
      <c r="O75" s="25">
        <v>16583.64</v>
      </c>
      <c r="P75" s="23">
        <f t="shared" si="14"/>
        <v>4458</v>
      </c>
      <c r="Q75" s="26">
        <f t="shared" si="9"/>
        <v>99.019482352941168</v>
      </c>
      <c r="R75" s="26">
        <f t="shared" si="10"/>
        <v>16.676894117647059</v>
      </c>
      <c r="S75" s="26">
        <f t="shared" si="11"/>
        <v>99.019482352941168</v>
      </c>
    </row>
    <row r="76" spans="1:19" x14ac:dyDescent="0.25">
      <c r="A76" s="19"/>
      <c r="B76" s="19" t="s">
        <v>146</v>
      </c>
      <c r="C76" s="20">
        <f>SUM(C77:C121)</f>
        <v>3072050</v>
      </c>
      <c r="D76" s="20">
        <f t="shared" ref="D76:P76" si="28">SUM(D77:D121)</f>
        <v>0</v>
      </c>
      <c r="E76" s="20">
        <f t="shared" si="28"/>
        <v>-298857</v>
      </c>
      <c r="F76" s="20">
        <f t="shared" si="28"/>
        <v>2773193</v>
      </c>
      <c r="G76" s="20">
        <f t="shared" si="28"/>
        <v>2773193</v>
      </c>
      <c r="H76" s="20">
        <f t="shared" si="28"/>
        <v>2587532</v>
      </c>
      <c r="I76" s="20">
        <f t="shared" si="28"/>
        <v>517626.17000000004</v>
      </c>
      <c r="J76" s="20">
        <f t="shared" si="28"/>
        <v>290025.72000000003</v>
      </c>
      <c r="K76" s="20">
        <f t="shared" si="28"/>
        <v>422013.47999999992</v>
      </c>
      <c r="L76" s="20">
        <f t="shared" si="28"/>
        <v>2165518.5199999996</v>
      </c>
      <c r="M76" s="20">
        <f t="shared" si="28"/>
        <v>185661</v>
      </c>
      <c r="N76" s="20">
        <f t="shared" si="28"/>
        <v>2351179.5199999996</v>
      </c>
      <c r="O76" s="20">
        <f t="shared" si="28"/>
        <v>166394.94</v>
      </c>
      <c r="P76" s="20">
        <f t="shared" si="28"/>
        <v>255618.54000000004</v>
      </c>
      <c r="Q76" s="19">
        <f>+K76/H76*100</f>
        <v>16.309498008140572</v>
      </c>
      <c r="R76" s="19">
        <f t="shared" si="10"/>
        <v>10.458187367413665</v>
      </c>
      <c r="S76" s="19">
        <f t="shared" si="11"/>
        <v>15.217602236843952</v>
      </c>
    </row>
    <row r="77" spans="1:19" x14ac:dyDescent="0.25">
      <c r="A77" s="21" t="s">
        <v>147</v>
      </c>
      <c r="B77" s="22" t="s">
        <v>148</v>
      </c>
      <c r="C77" s="23">
        <v>866672</v>
      </c>
      <c r="D77" s="23">
        <v>0</v>
      </c>
      <c r="E77" s="23">
        <f t="shared" ref="E77:E120" si="29">+F77-C77</f>
        <v>-312105</v>
      </c>
      <c r="F77" s="24">
        <v>554567</v>
      </c>
      <c r="G77" s="23">
        <f t="shared" ref="G77:G108" si="30">+C77+E77</f>
        <v>554567</v>
      </c>
      <c r="H77" s="24">
        <v>422937</v>
      </c>
      <c r="I77" s="23">
        <v>0</v>
      </c>
      <c r="J77" s="25">
        <v>24027.27</v>
      </c>
      <c r="K77" s="25">
        <v>27397.52</v>
      </c>
      <c r="L77" s="23">
        <f>+H77-K77</f>
        <v>395539.48</v>
      </c>
      <c r="M77" s="23">
        <f>+G77-H77</f>
        <v>131630</v>
      </c>
      <c r="N77" s="23">
        <f>+G77-K77</f>
        <v>527169.48</v>
      </c>
      <c r="O77" s="25">
        <v>5902.95</v>
      </c>
      <c r="P77" s="23">
        <f>+K77-O77</f>
        <v>21494.57</v>
      </c>
      <c r="Q77" s="26">
        <f>+K77/H77*100</f>
        <v>6.4779198793200878</v>
      </c>
      <c r="R77" s="26">
        <f>+J77/G77*100</f>
        <v>4.3326180605769906</v>
      </c>
      <c r="S77" s="26">
        <f t="shared" ref="S77:S132" si="31">+K77/G77*100</f>
        <v>4.9403444489123949</v>
      </c>
    </row>
    <row r="78" spans="1:19" x14ac:dyDescent="0.25">
      <c r="A78" s="21" t="s">
        <v>149</v>
      </c>
      <c r="B78" s="22" t="s">
        <v>150</v>
      </c>
      <c r="C78" s="23">
        <v>111000</v>
      </c>
      <c r="D78" s="23">
        <v>0</v>
      </c>
      <c r="E78" s="23">
        <f t="shared" si="29"/>
        <v>0</v>
      </c>
      <c r="F78" s="24">
        <v>111000</v>
      </c>
      <c r="G78" s="23">
        <f t="shared" si="30"/>
        <v>111000</v>
      </c>
      <c r="H78" s="24">
        <v>111000</v>
      </c>
      <c r="I78" s="23">
        <v>0</v>
      </c>
      <c r="J78" s="25">
        <v>28487</v>
      </c>
      <c r="K78" s="25">
        <v>32363</v>
      </c>
      <c r="L78" s="23">
        <f t="shared" ref="L78:L130" si="32">+H78-K78</f>
        <v>78637</v>
      </c>
      <c r="M78" s="23">
        <f t="shared" ref="M78:M130" si="33">+G78-H78</f>
        <v>0</v>
      </c>
      <c r="N78" s="23">
        <f t="shared" ref="N78:N130" si="34">+G78-K78</f>
        <v>78637</v>
      </c>
      <c r="O78" s="25">
        <v>0</v>
      </c>
      <c r="P78" s="23">
        <f t="shared" ref="P78:P130" si="35">+K78-O78</f>
        <v>32363</v>
      </c>
      <c r="Q78" s="26">
        <f t="shared" ref="Q78:Q130" si="36">+K78/H78*100</f>
        <v>29.155855855855854</v>
      </c>
      <c r="R78" s="26">
        <f t="shared" ref="R78:R132" si="37">+J78/G78*100</f>
        <v>25.663963963963965</v>
      </c>
      <c r="S78" s="26">
        <f t="shared" si="31"/>
        <v>29.155855855855854</v>
      </c>
    </row>
    <row r="79" spans="1:19" x14ac:dyDescent="0.25">
      <c r="A79" s="21" t="s">
        <v>151</v>
      </c>
      <c r="B79" s="22" t="s">
        <v>152</v>
      </c>
      <c r="C79" s="23">
        <v>94160</v>
      </c>
      <c r="D79" s="23">
        <v>0</v>
      </c>
      <c r="E79" s="23">
        <f t="shared" si="29"/>
        <v>-64075</v>
      </c>
      <c r="F79" s="24">
        <v>30085</v>
      </c>
      <c r="G79" s="23">
        <f t="shared" si="30"/>
        <v>30085</v>
      </c>
      <c r="H79" s="24">
        <v>30085</v>
      </c>
      <c r="I79" s="23">
        <v>0</v>
      </c>
      <c r="J79" s="25">
        <v>291.5</v>
      </c>
      <c r="K79" s="25">
        <v>685.4</v>
      </c>
      <c r="L79" s="23">
        <f t="shared" si="32"/>
        <v>29399.599999999999</v>
      </c>
      <c r="M79" s="23">
        <f t="shared" si="33"/>
        <v>0</v>
      </c>
      <c r="N79" s="23">
        <f t="shared" si="34"/>
        <v>29399.599999999999</v>
      </c>
      <c r="O79" s="25">
        <v>289.89999999999998</v>
      </c>
      <c r="P79" s="23">
        <f t="shared" si="35"/>
        <v>395.5</v>
      </c>
      <c r="Q79" s="26">
        <f t="shared" si="36"/>
        <v>2.2782117334219709</v>
      </c>
      <c r="R79" s="26">
        <f t="shared" si="37"/>
        <v>0.96892138939670935</v>
      </c>
      <c r="S79" s="26">
        <f t="shared" si="31"/>
        <v>2.2782117334219709</v>
      </c>
    </row>
    <row r="80" spans="1:19" x14ac:dyDescent="0.25">
      <c r="A80" s="21" t="s">
        <v>153</v>
      </c>
      <c r="B80" s="22" t="s">
        <v>154</v>
      </c>
      <c r="C80" s="23">
        <v>5250</v>
      </c>
      <c r="D80" s="23">
        <v>0</v>
      </c>
      <c r="E80" s="23">
        <f t="shared" si="29"/>
        <v>-600</v>
      </c>
      <c r="F80" s="24">
        <v>4650</v>
      </c>
      <c r="G80" s="23">
        <f t="shared" si="30"/>
        <v>4650</v>
      </c>
      <c r="H80" s="24">
        <v>4650</v>
      </c>
      <c r="I80" s="23">
        <v>0</v>
      </c>
      <c r="J80" s="25">
        <v>1178.82</v>
      </c>
      <c r="K80" s="25">
        <v>1248.3599999999999</v>
      </c>
      <c r="L80" s="23">
        <f t="shared" si="32"/>
        <v>3401.6400000000003</v>
      </c>
      <c r="M80" s="23">
        <f t="shared" si="33"/>
        <v>0</v>
      </c>
      <c r="N80" s="23">
        <f t="shared" si="34"/>
        <v>3401.6400000000003</v>
      </c>
      <c r="O80" s="25">
        <v>69.540000000000006</v>
      </c>
      <c r="P80" s="23">
        <f t="shared" si="35"/>
        <v>1178.82</v>
      </c>
      <c r="Q80" s="26">
        <f t="shared" si="36"/>
        <v>26.846451612903223</v>
      </c>
      <c r="R80" s="26">
        <f t="shared" si="37"/>
        <v>25.350967741935481</v>
      </c>
      <c r="S80" s="26">
        <f t="shared" si="31"/>
        <v>26.846451612903223</v>
      </c>
    </row>
    <row r="81" spans="1:19" x14ac:dyDescent="0.25">
      <c r="A81" s="21" t="s">
        <v>155</v>
      </c>
      <c r="B81" s="22" t="s">
        <v>156</v>
      </c>
      <c r="C81" s="23">
        <v>87400</v>
      </c>
      <c r="D81" s="23">
        <v>0</v>
      </c>
      <c r="E81" s="23">
        <f t="shared" si="29"/>
        <v>3916</v>
      </c>
      <c r="F81" s="24">
        <v>91316</v>
      </c>
      <c r="G81" s="23">
        <f t="shared" si="30"/>
        <v>91316</v>
      </c>
      <c r="H81" s="24">
        <v>63316</v>
      </c>
      <c r="I81" s="23">
        <v>0</v>
      </c>
      <c r="J81" s="25">
        <v>2117.5300000000002</v>
      </c>
      <c r="K81" s="25">
        <v>3092.76</v>
      </c>
      <c r="L81" s="23">
        <f t="shared" si="32"/>
        <v>60223.24</v>
      </c>
      <c r="M81" s="23">
        <f t="shared" si="33"/>
        <v>28000</v>
      </c>
      <c r="N81" s="23">
        <f t="shared" si="34"/>
        <v>88223.24</v>
      </c>
      <c r="O81" s="25">
        <v>0</v>
      </c>
      <c r="P81" s="23">
        <f t="shared" si="35"/>
        <v>3092.76</v>
      </c>
      <c r="Q81" s="26">
        <f t="shared" si="36"/>
        <v>4.8846421125781792</v>
      </c>
      <c r="R81" s="26">
        <f t="shared" si="37"/>
        <v>2.3189035875421613</v>
      </c>
      <c r="S81" s="26">
        <f t="shared" si="31"/>
        <v>3.3868763414954666</v>
      </c>
    </row>
    <row r="82" spans="1:19" x14ac:dyDescent="0.25">
      <c r="A82" s="21" t="s">
        <v>157</v>
      </c>
      <c r="B82" s="22" t="s">
        <v>158</v>
      </c>
      <c r="C82" s="23">
        <v>6550</v>
      </c>
      <c r="D82" s="23">
        <v>0</v>
      </c>
      <c r="E82" s="23">
        <f t="shared" si="29"/>
        <v>-1880</v>
      </c>
      <c r="F82" s="24">
        <v>4670</v>
      </c>
      <c r="G82" s="23">
        <f t="shared" si="30"/>
        <v>4670</v>
      </c>
      <c r="H82" s="24">
        <v>4670</v>
      </c>
      <c r="I82" s="23">
        <v>0</v>
      </c>
      <c r="J82" s="25">
        <v>0</v>
      </c>
      <c r="K82" s="25">
        <v>0</v>
      </c>
      <c r="L82" s="23">
        <f t="shared" si="32"/>
        <v>4670</v>
      </c>
      <c r="M82" s="23">
        <f t="shared" si="33"/>
        <v>0</v>
      </c>
      <c r="N82" s="23">
        <f t="shared" si="34"/>
        <v>4670</v>
      </c>
      <c r="O82" s="25">
        <v>0</v>
      </c>
      <c r="P82" s="23">
        <f t="shared" si="35"/>
        <v>0</v>
      </c>
      <c r="Q82" s="26">
        <f t="shared" si="36"/>
        <v>0</v>
      </c>
      <c r="R82" s="26">
        <f t="shared" si="37"/>
        <v>0</v>
      </c>
      <c r="S82" s="26">
        <f t="shared" si="31"/>
        <v>0</v>
      </c>
    </row>
    <row r="83" spans="1:19" x14ac:dyDescent="0.25">
      <c r="A83" s="21" t="s">
        <v>159</v>
      </c>
      <c r="B83" s="22" t="s">
        <v>160</v>
      </c>
      <c r="C83" s="23">
        <v>214194</v>
      </c>
      <c r="D83" s="23">
        <v>0</v>
      </c>
      <c r="E83" s="23">
        <f t="shared" si="29"/>
        <v>-107476</v>
      </c>
      <c r="F83" s="24">
        <v>106718</v>
      </c>
      <c r="G83" s="23">
        <f t="shared" si="30"/>
        <v>106718</v>
      </c>
      <c r="H83" s="24">
        <v>98292</v>
      </c>
      <c r="I83" s="23">
        <v>0</v>
      </c>
      <c r="J83" s="25">
        <v>2102.5500000000002</v>
      </c>
      <c r="K83" s="25">
        <v>2102.5500000000002</v>
      </c>
      <c r="L83" s="23">
        <f t="shared" si="32"/>
        <v>96189.45</v>
      </c>
      <c r="M83" s="23">
        <f t="shared" si="33"/>
        <v>8426</v>
      </c>
      <c r="N83" s="23">
        <f t="shared" si="34"/>
        <v>104615.45</v>
      </c>
      <c r="O83" s="25">
        <v>0</v>
      </c>
      <c r="P83" s="23">
        <f t="shared" si="35"/>
        <v>2102.5500000000002</v>
      </c>
      <c r="Q83" s="26">
        <f t="shared" si="36"/>
        <v>2.1390855817360519</v>
      </c>
      <c r="R83" s="26">
        <f t="shared" si="37"/>
        <v>1.9701924698738733</v>
      </c>
      <c r="S83" s="26">
        <f t="shared" si="31"/>
        <v>1.9701924698738733</v>
      </c>
    </row>
    <row r="84" spans="1:19" x14ac:dyDescent="0.25">
      <c r="A84" s="21" t="s">
        <v>161</v>
      </c>
      <c r="B84" s="22" t="s">
        <v>162</v>
      </c>
      <c r="C84" s="23">
        <v>42365</v>
      </c>
      <c r="D84" s="23">
        <v>0</v>
      </c>
      <c r="E84" s="23">
        <f t="shared" si="29"/>
        <v>-6871</v>
      </c>
      <c r="F84" s="24">
        <v>35494</v>
      </c>
      <c r="G84" s="23">
        <f t="shared" si="30"/>
        <v>35494</v>
      </c>
      <c r="H84" s="24">
        <v>35494</v>
      </c>
      <c r="I84" s="23">
        <v>0</v>
      </c>
      <c r="J84" s="25">
        <v>9207.3799999999992</v>
      </c>
      <c r="K84" s="25">
        <v>9207.3799999999992</v>
      </c>
      <c r="L84" s="23">
        <f t="shared" si="32"/>
        <v>26286.620000000003</v>
      </c>
      <c r="M84" s="23">
        <f t="shared" si="33"/>
        <v>0</v>
      </c>
      <c r="N84" s="23">
        <f t="shared" si="34"/>
        <v>26286.620000000003</v>
      </c>
      <c r="O84" s="25">
        <v>7094.13</v>
      </c>
      <c r="P84" s="23">
        <f t="shared" si="35"/>
        <v>2113.2499999999991</v>
      </c>
      <c r="Q84" s="26">
        <f t="shared" si="36"/>
        <v>25.940666028061077</v>
      </c>
      <c r="R84" s="26">
        <f t="shared" si="37"/>
        <v>25.940666028061077</v>
      </c>
      <c r="S84" s="26">
        <f t="shared" si="31"/>
        <v>25.940666028061077</v>
      </c>
    </row>
    <row r="85" spans="1:19" x14ac:dyDescent="0.25">
      <c r="A85" s="21" t="s">
        <v>163</v>
      </c>
      <c r="B85" s="22" t="s">
        <v>164</v>
      </c>
      <c r="C85" s="23">
        <v>400000</v>
      </c>
      <c r="D85" s="23">
        <v>0</v>
      </c>
      <c r="E85" s="23">
        <f t="shared" si="29"/>
        <v>0</v>
      </c>
      <c r="F85" s="24">
        <v>400000</v>
      </c>
      <c r="G85" s="23">
        <f t="shared" si="30"/>
        <v>400000</v>
      </c>
      <c r="H85" s="24">
        <v>400000</v>
      </c>
      <c r="I85" s="23">
        <v>373960.83</v>
      </c>
      <c r="J85" s="25">
        <v>26039.17</v>
      </c>
      <c r="K85" s="25">
        <v>26039.17</v>
      </c>
      <c r="L85" s="23">
        <f t="shared" si="32"/>
        <v>373960.83</v>
      </c>
      <c r="M85" s="23">
        <f t="shared" si="33"/>
        <v>0</v>
      </c>
      <c r="N85" s="23">
        <f t="shared" si="34"/>
        <v>373960.83</v>
      </c>
      <c r="O85" s="25">
        <v>26039.17</v>
      </c>
      <c r="P85" s="23">
        <f t="shared" si="35"/>
        <v>0</v>
      </c>
      <c r="Q85" s="26">
        <f t="shared" si="36"/>
        <v>6.5097924999999996</v>
      </c>
      <c r="R85" s="26">
        <f t="shared" si="37"/>
        <v>6.5097924999999996</v>
      </c>
      <c r="S85" s="26">
        <f t="shared" si="31"/>
        <v>6.5097924999999996</v>
      </c>
    </row>
    <row r="86" spans="1:19" x14ac:dyDescent="0.25">
      <c r="A86" s="21" t="s">
        <v>165</v>
      </c>
      <c r="B86" s="22" t="s">
        <v>166</v>
      </c>
      <c r="C86" s="23">
        <v>46650</v>
      </c>
      <c r="D86" s="23">
        <v>0</v>
      </c>
      <c r="E86" s="23">
        <f t="shared" si="29"/>
        <v>-580</v>
      </c>
      <c r="F86" s="24">
        <v>46070</v>
      </c>
      <c r="G86" s="23">
        <f t="shared" si="30"/>
        <v>46070</v>
      </c>
      <c r="H86" s="24">
        <v>46070</v>
      </c>
      <c r="I86" s="23">
        <v>0</v>
      </c>
      <c r="J86" s="25">
        <v>13617.43</v>
      </c>
      <c r="K86" s="25">
        <v>13626.17</v>
      </c>
      <c r="L86" s="23">
        <f t="shared" si="32"/>
        <v>32443.83</v>
      </c>
      <c r="M86" s="23">
        <f t="shared" si="33"/>
        <v>0</v>
      </c>
      <c r="N86" s="23">
        <f t="shared" si="34"/>
        <v>32443.83</v>
      </c>
      <c r="O86" s="25">
        <v>8.74</v>
      </c>
      <c r="P86" s="23">
        <f t="shared" si="35"/>
        <v>13617.43</v>
      </c>
      <c r="Q86" s="26">
        <f t="shared" si="36"/>
        <v>29.577100065118302</v>
      </c>
      <c r="R86" s="26">
        <f t="shared" si="37"/>
        <v>29.55812893423052</v>
      </c>
      <c r="S86" s="26">
        <f t="shared" si="31"/>
        <v>29.577100065118302</v>
      </c>
    </row>
    <row r="87" spans="1:19" x14ac:dyDescent="0.25">
      <c r="A87" s="21" t="s">
        <v>167</v>
      </c>
      <c r="B87" s="22" t="s">
        <v>168</v>
      </c>
      <c r="C87" s="23">
        <v>150000</v>
      </c>
      <c r="D87" s="23">
        <v>0</v>
      </c>
      <c r="E87" s="23">
        <f t="shared" si="29"/>
        <v>0</v>
      </c>
      <c r="F87" s="24">
        <v>150000</v>
      </c>
      <c r="G87" s="23">
        <f t="shared" si="30"/>
        <v>150000</v>
      </c>
      <c r="H87" s="24">
        <v>150000</v>
      </c>
      <c r="I87" s="23">
        <v>143665.34</v>
      </c>
      <c r="J87" s="25">
        <v>6334.66</v>
      </c>
      <c r="K87" s="25">
        <v>6334.66</v>
      </c>
      <c r="L87" s="23">
        <f t="shared" si="32"/>
        <v>143665.34</v>
      </c>
      <c r="M87" s="23">
        <f t="shared" si="33"/>
        <v>0</v>
      </c>
      <c r="N87" s="23">
        <f t="shared" si="34"/>
        <v>143665.34</v>
      </c>
      <c r="O87" s="25">
        <v>6334.66</v>
      </c>
      <c r="P87" s="23">
        <f t="shared" si="35"/>
        <v>0</v>
      </c>
      <c r="Q87" s="26">
        <f t="shared" si="36"/>
        <v>4.2231066666666663</v>
      </c>
      <c r="R87" s="26">
        <f t="shared" si="37"/>
        <v>4.2231066666666663</v>
      </c>
      <c r="S87" s="26">
        <f t="shared" si="31"/>
        <v>4.2231066666666663</v>
      </c>
    </row>
    <row r="88" spans="1:19" x14ac:dyDescent="0.25">
      <c r="A88" s="21" t="s">
        <v>169</v>
      </c>
      <c r="B88" s="22" t="s">
        <v>170</v>
      </c>
      <c r="C88" s="23">
        <v>8830</v>
      </c>
      <c r="D88" s="23">
        <v>0</v>
      </c>
      <c r="E88" s="23">
        <f t="shared" si="29"/>
        <v>-466</v>
      </c>
      <c r="F88" s="24">
        <v>8364</v>
      </c>
      <c r="G88" s="23">
        <f t="shared" si="30"/>
        <v>8364</v>
      </c>
      <c r="H88" s="24">
        <v>8364</v>
      </c>
      <c r="I88" s="23">
        <v>0</v>
      </c>
      <c r="J88" s="25">
        <v>69.98</v>
      </c>
      <c r="K88" s="25">
        <v>75.180000000000007</v>
      </c>
      <c r="L88" s="23">
        <f t="shared" si="32"/>
        <v>8288.82</v>
      </c>
      <c r="M88" s="23">
        <f t="shared" si="33"/>
        <v>0</v>
      </c>
      <c r="N88" s="23">
        <f t="shared" si="34"/>
        <v>8288.82</v>
      </c>
      <c r="O88" s="25">
        <v>18.84</v>
      </c>
      <c r="P88" s="23">
        <f t="shared" si="35"/>
        <v>56.34</v>
      </c>
      <c r="Q88" s="26">
        <f t="shared" si="36"/>
        <v>0.89885222381635588</v>
      </c>
      <c r="R88" s="26">
        <f t="shared" si="37"/>
        <v>0.83668101386896232</v>
      </c>
      <c r="S88" s="26">
        <f t="shared" si="31"/>
        <v>0.89885222381635588</v>
      </c>
    </row>
    <row r="89" spans="1:19" x14ac:dyDescent="0.25">
      <c r="A89" s="21" t="s">
        <v>171</v>
      </c>
      <c r="B89" s="22" t="s">
        <v>172</v>
      </c>
      <c r="C89" s="23">
        <v>200</v>
      </c>
      <c r="D89" s="23">
        <v>0</v>
      </c>
      <c r="E89" s="23">
        <f t="shared" si="29"/>
        <v>500</v>
      </c>
      <c r="F89" s="24">
        <v>700</v>
      </c>
      <c r="G89" s="23">
        <f t="shared" si="30"/>
        <v>700</v>
      </c>
      <c r="H89" s="24">
        <v>700</v>
      </c>
      <c r="I89" s="23">
        <v>0</v>
      </c>
      <c r="J89" s="25">
        <v>0</v>
      </c>
      <c r="K89" s="25">
        <v>0</v>
      </c>
      <c r="L89" s="23">
        <f t="shared" si="32"/>
        <v>700</v>
      </c>
      <c r="M89" s="23">
        <f t="shared" si="33"/>
        <v>0</v>
      </c>
      <c r="N89" s="23">
        <f t="shared" si="34"/>
        <v>700</v>
      </c>
      <c r="O89" s="25">
        <v>0</v>
      </c>
      <c r="P89" s="23">
        <f t="shared" si="35"/>
        <v>0</v>
      </c>
      <c r="Q89" s="26">
        <f t="shared" si="36"/>
        <v>0</v>
      </c>
      <c r="R89" s="26">
        <f t="shared" si="37"/>
        <v>0</v>
      </c>
      <c r="S89" s="26">
        <f t="shared" si="31"/>
        <v>0</v>
      </c>
    </row>
    <row r="90" spans="1:19" x14ac:dyDescent="0.25">
      <c r="A90" s="21" t="s">
        <v>173</v>
      </c>
      <c r="B90" s="22" t="s">
        <v>174</v>
      </c>
      <c r="C90" s="23">
        <v>35727</v>
      </c>
      <c r="D90" s="23">
        <v>0</v>
      </c>
      <c r="E90" s="23">
        <f t="shared" si="29"/>
        <v>2897</v>
      </c>
      <c r="F90" s="24">
        <v>38624</v>
      </c>
      <c r="G90" s="23">
        <f t="shared" si="30"/>
        <v>38624</v>
      </c>
      <c r="H90" s="24">
        <v>37624</v>
      </c>
      <c r="I90" s="23">
        <v>0</v>
      </c>
      <c r="J90" s="25">
        <v>818.4</v>
      </c>
      <c r="K90" s="25">
        <v>862.26</v>
      </c>
      <c r="L90" s="23">
        <f t="shared" si="32"/>
        <v>36761.74</v>
      </c>
      <c r="M90" s="23">
        <f t="shared" si="33"/>
        <v>1000</v>
      </c>
      <c r="N90" s="23">
        <f t="shared" si="34"/>
        <v>37761.74</v>
      </c>
      <c r="O90" s="25">
        <v>55.63</v>
      </c>
      <c r="P90" s="23">
        <f t="shared" si="35"/>
        <v>806.63</v>
      </c>
      <c r="Q90" s="26">
        <f t="shared" si="36"/>
        <v>2.2917818413778437</v>
      </c>
      <c r="R90" s="26">
        <f t="shared" si="37"/>
        <v>2.1188898094449047</v>
      </c>
      <c r="S90" s="26">
        <f t="shared" si="31"/>
        <v>2.2324461474730737</v>
      </c>
    </row>
    <row r="91" spans="1:19" x14ac:dyDescent="0.25">
      <c r="A91" s="21" t="s">
        <v>175</v>
      </c>
      <c r="B91" s="22" t="s">
        <v>176</v>
      </c>
      <c r="C91" s="23">
        <v>83220</v>
      </c>
      <c r="D91" s="23">
        <v>0</v>
      </c>
      <c r="E91" s="23">
        <f t="shared" si="29"/>
        <v>10295</v>
      </c>
      <c r="F91" s="24">
        <v>93515</v>
      </c>
      <c r="G91" s="23">
        <f t="shared" si="30"/>
        <v>93515</v>
      </c>
      <c r="H91" s="24">
        <v>93515</v>
      </c>
      <c r="I91" s="23">
        <v>0</v>
      </c>
      <c r="J91" s="25">
        <v>17104.12</v>
      </c>
      <c r="K91" s="25">
        <v>17104.12</v>
      </c>
      <c r="L91" s="23">
        <f t="shared" si="32"/>
        <v>76410.880000000005</v>
      </c>
      <c r="M91" s="23">
        <f t="shared" si="33"/>
        <v>0</v>
      </c>
      <c r="N91" s="23">
        <f t="shared" si="34"/>
        <v>76410.880000000005</v>
      </c>
      <c r="O91" s="25">
        <v>0</v>
      </c>
      <c r="P91" s="23">
        <f t="shared" si="35"/>
        <v>17104.12</v>
      </c>
      <c r="Q91" s="26">
        <f t="shared" si="36"/>
        <v>18.290242207132547</v>
      </c>
      <c r="R91" s="26">
        <f t="shared" si="37"/>
        <v>18.290242207132547</v>
      </c>
      <c r="S91" s="26">
        <f t="shared" si="31"/>
        <v>18.290242207132547</v>
      </c>
    </row>
    <row r="92" spans="1:19" x14ac:dyDescent="0.25">
      <c r="A92" s="21" t="s">
        <v>177</v>
      </c>
      <c r="B92" s="22" t="s">
        <v>178</v>
      </c>
      <c r="C92" s="23">
        <v>29946</v>
      </c>
      <c r="D92" s="23">
        <v>0</v>
      </c>
      <c r="E92" s="23">
        <f t="shared" si="29"/>
        <v>-628</v>
      </c>
      <c r="F92" s="24">
        <v>29318</v>
      </c>
      <c r="G92" s="23">
        <f t="shared" si="30"/>
        <v>29318</v>
      </c>
      <c r="H92" s="24">
        <v>25318</v>
      </c>
      <c r="I92" s="23">
        <v>0</v>
      </c>
      <c r="J92" s="25">
        <v>5832.05</v>
      </c>
      <c r="K92" s="25">
        <v>5920.86</v>
      </c>
      <c r="L92" s="23">
        <f t="shared" si="32"/>
        <v>19397.14</v>
      </c>
      <c r="M92" s="23">
        <f t="shared" si="33"/>
        <v>4000</v>
      </c>
      <c r="N92" s="23">
        <f t="shared" si="34"/>
        <v>23397.14</v>
      </c>
      <c r="O92" s="25">
        <v>88.81</v>
      </c>
      <c r="P92" s="23">
        <f t="shared" si="35"/>
        <v>5832.0499999999993</v>
      </c>
      <c r="Q92" s="26">
        <f t="shared" si="36"/>
        <v>23.385970455802195</v>
      </c>
      <c r="R92" s="26">
        <f t="shared" si="37"/>
        <v>19.892386929531348</v>
      </c>
      <c r="S92" s="26">
        <f t="shared" si="31"/>
        <v>20.195306637560542</v>
      </c>
    </row>
    <row r="93" spans="1:19" x14ac:dyDescent="0.25">
      <c r="A93" s="21" t="s">
        <v>179</v>
      </c>
      <c r="B93" s="22" t="s">
        <v>180</v>
      </c>
      <c r="C93" s="23">
        <v>1100</v>
      </c>
      <c r="D93" s="23">
        <v>0</v>
      </c>
      <c r="E93" s="23">
        <f t="shared" si="29"/>
        <v>-82</v>
      </c>
      <c r="F93" s="24">
        <v>1018</v>
      </c>
      <c r="G93" s="23">
        <f t="shared" si="30"/>
        <v>1018</v>
      </c>
      <c r="H93" s="24">
        <v>1018</v>
      </c>
      <c r="I93" s="23">
        <v>0</v>
      </c>
      <c r="J93" s="25">
        <v>552.54999999999995</v>
      </c>
      <c r="K93" s="25">
        <v>552.54999999999995</v>
      </c>
      <c r="L93" s="23">
        <f t="shared" si="32"/>
        <v>465.45000000000005</v>
      </c>
      <c r="M93" s="23">
        <f t="shared" si="33"/>
        <v>0</v>
      </c>
      <c r="N93" s="23">
        <f t="shared" si="34"/>
        <v>465.45000000000005</v>
      </c>
      <c r="O93" s="25">
        <v>0</v>
      </c>
      <c r="P93" s="23">
        <f t="shared" si="35"/>
        <v>552.54999999999995</v>
      </c>
      <c r="Q93" s="26">
        <f t="shared" si="36"/>
        <v>54.277996070726907</v>
      </c>
      <c r="R93" s="26">
        <f t="shared" si="37"/>
        <v>54.277996070726907</v>
      </c>
      <c r="S93" s="26">
        <f t="shared" si="31"/>
        <v>54.277996070726907</v>
      </c>
    </row>
    <row r="94" spans="1:19" x14ac:dyDescent="0.25">
      <c r="A94" s="21" t="s">
        <v>181</v>
      </c>
      <c r="B94" s="22" t="s">
        <v>182</v>
      </c>
      <c r="C94" s="23">
        <v>3060</v>
      </c>
      <c r="D94" s="23">
        <v>0</v>
      </c>
      <c r="E94" s="23">
        <f t="shared" si="29"/>
        <v>5851</v>
      </c>
      <c r="F94" s="24">
        <v>8911</v>
      </c>
      <c r="G94" s="23">
        <f t="shared" si="30"/>
        <v>8911</v>
      </c>
      <c r="H94" s="24">
        <v>8911</v>
      </c>
      <c r="I94" s="23">
        <v>0</v>
      </c>
      <c r="J94" s="25">
        <v>638.07000000000005</v>
      </c>
      <c r="K94" s="25">
        <v>702.26</v>
      </c>
      <c r="L94" s="23">
        <f t="shared" si="32"/>
        <v>8208.74</v>
      </c>
      <c r="M94" s="23">
        <f t="shared" si="33"/>
        <v>0</v>
      </c>
      <c r="N94" s="23">
        <f t="shared" si="34"/>
        <v>8208.74</v>
      </c>
      <c r="O94" s="25">
        <v>64.19</v>
      </c>
      <c r="P94" s="23">
        <f t="shared" si="35"/>
        <v>638.06999999999994</v>
      </c>
      <c r="Q94" s="26">
        <f t="shared" si="36"/>
        <v>7.8808214566266415</v>
      </c>
      <c r="R94" s="26">
        <f t="shared" si="37"/>
        <v>7.1604758164066888</v>
      </c>
      <c r="S94" s="26">
        <f t="shared" si="31"/>
        <v>7.8808214566266415</v>
      </c>
    </row>
    <row r="95" spans="1:19" x14ac:dyDescent="0.25">
      <c r="A95" s="21" t="s">
        <v>183</v>
      </c>
      <c r="B95" s="22" t="s">
        <v>184</v>
      </c>
      <c r="C95" s="23">
        <v>37660</v>
      </c>
      <c r="D95" s="23">
        <v>0</v>
      </c>
      <c r="E95" s="23">
        <f t="shared" si="29"/>
        <v>-761</v>
      </c>
      <c r="F95" s="24">
        <v>36899</v>
      </c>
      <c r="G95" s="23">
        <f t="shared" si="30"/>
        <v>36899</v>
      </c>
      <c r="H95" s="24">
        <v>36349</v>
      </c>
      <c r="I95" s="23">
        <v>0</v>
      </c>
      <c r="J95" s="25">
        <v>2613.87</v>
      </c>
      <c r="K95" s="25">
        <v>6752.23</v>
      </c>
      <c r="L95" s="23">
        <f t="shared" si="32"/>
        <v>29596.77</v>
      </c>
      <c r="M95" s="23">
        <f t="shared" si="33"/>
        <v>550</v>
      </c>
      <c r="N95" s="23">
        <f t="shared" si="34"/>
        <v>30146.77</v>
      </c>
      <c r="O95" s="25">
        <v>799.27</v>
      </c>
      <c r="P95" s="23">
        <f t="shared" si="35"/>
        <v>5952.9599999999991</v>
      </c>
      <c r="Q95" s="26">
        <f t="shared" si="36"/>
        <v>18.57610938402707</v>
      </c>
      <c r="R95" s="26">
        <f t="shared" si="37"/>
        <v>7.083850510853952</v>
      </c>
      <c r="S95" s="26">
        <f t="shared" si="31"/>
        <v>18.29922220114366</v>
      </c>
    </row>
    <row r="96" spans="1:19" x14ac:dyDescent="0.25">
      <c r="A96" s="21" t="s">
        <v>185</v>
      </c>
      <c r="B96" s="22" t="s">
        <v>186</v>
      </c>
      <c r="C96" s="23">
        <v>6810</v>
      </c>
      <c r="D96" s="23">
        <v>0</v>
      </c>
      <c r="E96" s="23">
        <f t="shared" si="29"/>
        <v>-555</v>
      </c>
      <c r="F96" s="24">
        <v>6255</v>
      </c>
      <c r="G96" s="23">
        <f t="shared" si="30"/>
        <v>6255</v>
      </c>
      <c r="H96" s="24">
        <v>6255</v>
      </c>
      <c r="I96" s="23">
        <v>0</v>
      </c>
      <c r="J96" s="25">
        <v>3018.89</v>
      </c>
      <c r="K96" s="25">
        <v>3018.89</v>
      </c>
      <c r="L96" s="23">
        <f t="shared" si="32"/>
        <v>3236.11</v>
      </c>
      <c r="M96" s="23">
        <f t="shared" si="33"/>
        <v>0</v>
      </c>
      <c r="N96" s="23">
        <f t="shared" si="34"/>
        <v>3236.11</v>
      </c>
      <c r="O96" s="25">
        <v>299.55</v>
      </c>
      <c r="P96" s="23">
        <f t="shared" si="35"/>
        <v>2719.3399999999997</v>
      </c>
      <c r="Q96" s="26">
        <f t="shared" si="36"/>
        <v>48.263629096722624</v>
      </c>
      <c r="R96" s="26">
        <f t="shared" si="37"/>
        <v>48.263629096722624</v>
      </c>
      <c r="S96" s="26">
        <f t="shared" si="31"/>
        <v>48.263629096722624</v>
      </c>
    </row>
    <row r="97" spans="1:19" x14ac:dyDescent="0.25">
      <c r="A97" s="21" t="s">
        <v>187</v>
      </c>
      <c r="B97" s="22" t="s">
        <v>188</v>
      </c>
      <c r="C97" s="23">
        <v>500</v>
      </c>
      <c r="D97" s="23">
        <v>0</v>
      </c>
      <c r="E97" s="23">
        <f t="shared" si="29"/>
        <v>0</v>
      </c>
      <c r="F97" s="24">
        <v>500</v>
      </c>
      <c r="G97" s="23">
        <f t="shared" si="30"/>
        <v>500</v>
      </c>
      <c r="H97" s="24">
        <v>500</v>
      </c>
      <c r="I97" s="23">
        <v>0</v>
      </c>
      <c r="J97" s="25">
        <v>0</v>
      </c>
      <c r="K97" s="25">
        <v>0</v>
      </c>
      <c r="L97" s="23">
        <f t="shared" si="32"/>
        <v>500</v>
      </c>
      <c r="M97" s="23">
        <f t="shared" si="33"/>
        <v>0</v>
      </c>
      <c r="N97" s="23">
        <f t="shared" si="34"/>
        <v>500</v>
      </c>
      <c r="O97" s="25">
        <v>0</v>
      </c>
      <c r="P97" s="23">
        <f t="shared" si="35"/>
        <v>0</v>
      </c>
      <c r="Q97" s="26">
        <f t="shared" si="36"/>
        <v>0</v>
      </c>
      <c r="R97" s="26">
        <f t="shared" si="37"/>
        <v>0</v>
      </c>
      <c r="S97" s="26">
        <f t="shared" si="31"/>
        <v>0</v>
      </c>
    </row>
    <row r="98" spans="1:19" x14ac:dyDescent="0.25">
      <c r="A98" s="21" t="s">
        <v>189</v>
      </c>
      <c r="B98" s="22" t="s">
        <v>190</v>
      </c>
      <c r="C98" s="23">
        <v>22008</v>
      </c>
      <c r="D98" s="23">
        <v>0</v>
      </c>
      <c r="E98" s="23">
        <f t="shared" si="29"/>
        <v>15140</v>
      </c>
      <c r="F98" s="24">
        <v>37148</v>
      </c>
      <c r="G98" s="23">
        <f t="shared" si="30"/>
        <v>37148</v>
      </c>
      <c r="H98" s="24">
        <v>37148</v>
      </c>
      <c r="I98" s="23">
        <v>0</v>
      </c>
      <c r="J98" s="25">
        <v>2862.8</v>
      </c>
      <c r="K98" s="25">
        <v>4065.33</v>
      </c>
      <c r="L98" s="23">
        <f t="shared" si="32"/>
        <v>33082.67</v>
      </c>
      <c r="M98" s="23">
        <f t="shared" si="33"/>
        <v>0</v>
      </c>
      <c r="N98" s="23">
        <f t="shared" si="34"/>
        <v>33082.67</v>
      </c>
      <c r="O98" s="25">
        <v>651.94000000000005</v>
      </c>
      <c r="P98" s="23">
        <f t="shared" si="35"/>
        <v>3413.39</v>
      </c>
      <c r="Q98" s="26">
        <f t="shared" si="36"/>
        <v>10.943603962528266</v>
      </c>
      <c r="R98" s="26">
        <f t="shared" si="37"/>
        <v>7.7064714116506945</v>
      </c>
      <c r="S98" s="26">
        <f t="shared" si="31"/>
        <v>10.943603962528266</v>
      </c>
    </row>
    <row r="99" spans="1:19" x14ac:dyDescent="0.25">
      <c r="A99" s="21" t="s">
        <v>191</v>
      </c>
      <c r="B99" s="22" t="s">
        <v>192</v>
      </c>
      <c r="C99" s="23">
        <v>4200</v>
      </c>
      <c r="D99" s="23">
        <v>0</v>
      </c>
      <c r="E99" s="23">
        <f t="shared" si="29"/>
        <v>814</v>
      </c>
      <c r="F99" s="24">
        <v>5014</v>
      </c>
      <c r="G99" s="23">
        <f t="shared" si="30"/>
        <v>5014</v>
      </c>
      <c r="H99" s="24">
        <v>5014</v>
      </c>
      <c r="I99" s="23">
        <v>0</v>
      </c>
      <c r="J99" s="25">
        <v>141.66</v>
      </c>
      <c r="K99" s="25">
        <v>163.05000000000001</v>
      </c>
      <c r="L99" s="23">
        <f t="shared" si="32"/>
        <v>4850.95</v>
      </c>
      <c r="M99" s="23">
        <f t="shared" si="33"/>
        <v>0</v>
      </c>
      <c r="N99" s="23">
        <f t="shared" si="34"/>
        <v>4850.95</v>
      </c>
      <c r="O99" s="25">
        <v>163.05000000000001</v>
      </c>
      <c r="P99" s="23">
        <f t="shared" si="35"/>
        <v>0</v>
      </c>
      <c r="Q99" s="26">
        <f t="shared" si="36"/>
        <v>3.2518946948544079</v>
      </c>
      <c r="R99" s="26">
        <f t="shared" si="37"/>
        <v>2.8252891902672514</v>
      </c>
      <c r="S99" s="26">
        <f t="shared" si="31"/>
        <v>3.2518946948544079</v>
      </c>
    </row>
    <row r="100" spans="1:19" x14ac:dyDescent="0.25">
      <c r="A100" s="21" t="s">
        <v>193</v>
      </c>
      <c r="B100" s="22" t="s">
        <v>194</v>
      </c>
      <c r="C100" s="23">
        <v>9310</v>
      </c>
      <c r="D100" s="23">
        <v>0</v>
      </c>
      <c r="E100" s="23">
        <f t="shared" si="29"/>
        <v>625</v>
      </c>
      <c r="F100" s="24">
        <v>9935</v>
      </c>
      <c r="G100" s="23">
        <f t="shared" si="30"/>
        <v>9935</v>
      </c>
      <c r="H100" s="24">
        <v>9935</v>
      </c>
      <c r="I100" s="23">
        <v>0</v>
      </c>
      <c r="J100" s="25">
        <v>1270.82</v>
      </c>
      <c r="K100" s="25">
        <v>1270.82</v>
      </c>
      <c r="L100" s="23">
        <f t="shared" si="32"/>
        <v>8664.18</v>
      </c>
      <c r="M100" s="23">
        <f t="shared" si="33"/>
        <v>0</v>
      </c>
      <c r="N100" s="23">
        <f t="shared" si="34"/>
        <v>8664.18</v>
      </c>
      <c r="O100" s="25">
        <v>704.02</v>
      </c>
      <c r="P100" s="23">
        <f t="shared" si="35"/>
        <v>566.79999999999995</v>
      </c>
      <c r="Q100" s="26">
        <f t="shared" si="36"/>
        <v>12.791343734272772</v>
      </c>
      <c r="R100" s="26">
        <f t="shared" si="37"/>
        <v>12.791343734272772</v>
      </c>
      <c r="S100" s="26">
        <f t="shared" si="31"/>
        <v>12.791343734272772</v>
      </c>
    </row>
    <row r="101" spans="1:19" x14ac:dyDescent="0.25">
      <c r="A101" s="21" t="s">
        <v>195</v>
      </c>
      <c r="B101" s="22" t="s">
        <v>196</v>
      </c>
      <c r="C101" s="23">
        <v>20610</v>
      </c>
      <c r="D101" s="23">
        <v>0</v>
      </c>
      <c r="E101" s="23">
        <f t="shared" si="29"/>
        <v>-326</v>
      </c>
      <c r="F101" s="24">
        <v>20284</v>
      </c>
      <c r="G101" s="23">
        <f t="shared" si="30"/>
        <v>20284</v>
      </c>
      <c r="H101" s="24">
        <v>20284</v>
      </c>
      <c r="I101" s="23">
        <v>0</v>
      </c>
      <c r="J101" s="25">
        <v>326.45</v>
      </c>
      <c r="K101" s="25">
        <v>403.83</v>
      </c>
      <c r="L101" s="23">
        <f t="shared" si="32"/>
        <v>19880.169999999998</v>
      </c>
      <c r="M101" s="23">
        <f t="shared" si="33"/>
        <v>0</v>
      </c>
      <c r="N101" s="23">
        <f t="shared" si="34"/>
        <v>19880.169999999998</v>
      </c>
      <c r="O101" s="25">
        <v>103</v>
      </c>
      <c r="P101" s="23">
        <f t="shared" si="35"/>
        <v>300.83</v>
      </c>
      <c r="Q101" s="26">
        <f t="shared" si="36"/>
        <v>1.9908795109445869</v>
      </c>
      <c r="R101" s="26">
        <f t="shared" si="37"/>
        <v>1.6093965687241176</v>
      </c>
      <c r="S101" s="26">
        <f t="shared" si="31"/>
        <v>1.9908795109445869</v>
      </c>
    </row>
    <row r="102" spans="1:19" x14ac:dyDescent="0.25">
      <c r="A102" s="21" t="s">
        <v>197</v>
      </c>
      <c r="B102" s="22" t="s">
        <v>198</v>
      </c>
      <c r="C102" s="23">
        <v>21553</v>
      </c>
      <c r="D102" s="23">
        <v>0</v>
      </c>
      <c r="E102" s="23">
        <f t="shared" si="29"/>
        <v>1776</v>
      </c>
      <c r="F102" s="24">
        <v>23329</v>
      </c>
      <c r="G102" s="23">
        <f t="shared" si="30"/>
        <v>23329</v>
      </c>
      <c r="H102" s="24">
        <v>23329</v>
      </c>
      <c r="I102" s="23">
        <v>0</v>
      </c>
      <c r="J102" s="25">
        <v>1949.29</v>
      </c>
      <c r="K102" s="25">
        <v>3083.18</v>
      </c>
      <c r="L102" s="23">
        <f t="shared" si="32"/>
        <v>20245.82</v>
      </c>
      <c r="M102" s="23">
        <f t="shared" si="33"/>
        <v>0</v>
      </c>
      <c r="N102" s="23">
        <f t="shared" si="34"/>
        <v>20245.82</v>
      </c>
      <c r="O102" s="25">
        <v>2124.85</v>
      </c>
      <c r="P102" s="23">
        <f t="shared" si="35"/>
        <v>958.32999999999993</v>
      </c>
      <c r="Q102" s="26">
        <f t="shared" si="36"/>
        <v>13.216082986840414</v>
      </c>
      <c r="R102" s="26">
        <f t="shared" si="37"/>
        <v>8.3556517638990098</v>
      </c>
      <c r="S102" s="26">
        <f t="shared" si="31"/>
        <v>13.216082986840414</v>
      </c>
    </row>
    <row r="103" spans="1:19" x14ac:dyDescent="0.25">
      <c r="A103" s="21" t="s">
        <v>199</v>
      </c>
      <c r="B103" s="22" t="s">
        <v>200</v>
      </c>
      <c r="C103" s="23">
        <v>19660</v>
      </c>
      <c r="D103" s="23">
        <v>0</v>
      </c>
      <c r="E103" s="23">
        <f t="shared" si="29"/>
        <v>1096</v>
      </c>
      <c r="F103" s="24">
        <v>20756</v>
      </c>
      <c r="G103" s="23">
        <f t="shared" si="30"/>
        <v>20756</v>
      </c>
      <c r="H103" s="24">
        <v>20756</v>
      </c>
      <c r="I103" s="23">
        <v>0</v>
      </c>
      <c r="J103" s="25">
        <v>219.43</v>
      </c>
      <c r="K103" s="25">
        <v>1083.04</v>
      </c>
      <c r="L103" s="23">
        <f t="shared" si="32"/>
        <v>19672.96</v>
      </c>
      <c r="M103" s="23">
        <f t="shared" si="33"/>
        <v>0</v>
      </c>
      <c r="N103" s="23">
        <f t="shared" si="34"/>
        <v>19672.96</v>
      </c>
      <c r="O103" s="25">
        <v>983.76</v>
      </c>
      <c r="P103" s="23">
        <f t="shared" si="35"/>
        <v>99.279999999999973</v>
      </c>
      <c r="Q103" s="26">
        <f t="shared" si="36"/>
        <v>5.2179610714973981</v>
      </c>
      <c r="R103" s="26">
        <f t="shared" si="37"/>
        <v>1.0571882829061476</v>
      </c>
      <c r="S103" s="26">
        <f t="shared" si="31"/>
        <v>5.2179610714973981</v>
      </c>
    </row>
    <row r="104" spans="1:19" x14ac:dyDescent="0.25">
      <c r="A104" s="21" t="s">
        <v>201</v>
      </c>
      <c r="B104" s="22" t="s">
        <v>202</v>
      </c>
      <c r="C104" s="23">
        <v>5550</v>
      </c>
      <c r="D104" s="23">
        <v>0</v>
      </c>
      <c r="E104" s="23">
        <f t="shared" si="29"/>
        <v>-110</v>
      </c>
      <c r="F104" s="24">
        <v>5440</v>
      </c>
      <c r="G104" s="23">
        <f t="shared" si="30"/>
        <v>5440</v>
      </c>
      <c r="H104" s="24">
        <v>5440</v>
      </c>
      <c r="I104" s="23">
        <v>0</v>
      </c>
      <c r="J104" s="25">
        <v>134.82</v>
      </c>
      <c r="K104" s="25">
        <v>134.82</v>
      </c>
      <c r="L104" s="23">
        <f t="shared" si="32"/>
        <v>5305.18</v>
      </c>
      <c r="M104" s="23">
        <f t="shared" si="33"/>
        <v>0</v>
      </c>
      <c r="N104" s="23">
        <f t="shared" si="34"/>
        <v>5305.18</v>
      </c>
      <c r="O104" s="25">
        <v>134.82</v>
      </c>
      <c r="P104" s="23">
        <f t="shared" si="35"/>
        <v>0</v>
      </c>
      <c r="Q104" s="26">
        <f t="shared" si="36"/>
        <v>2.4783088235294115</v>
      </c>
      <c r="R104" s="26">
        <f t="shared" si="37"/>
        <v>2.4783088235294115</v>
      </c>
      <c r="S104" s="26">
        <f t="shared" si="31"/>
        <v>2.4783088235294115</v>
      </c>
    </row>
    <row r="105" spans="1:19" x14ac:dyDescent="0.25">
      <c r="A105" s="21" t="s">
        <v>203</v>
      </c>
      <c r="B105" s="22" t="s">
        <v>204</v>
      </c>
      <c r="C105" s="23">
        <v>14260</v>
      </c>
      <c r="D105" s="23">
        <v>0</v>
      </c>
      <c r="E105" s="23">
        <f t="shared" si="29"/>
        <v>-111</v>
      </c>
      <c r="F105" s="24">
        <v>14149</v>
      </c>
      <c r="G105" s="23">
        <f t="shared" si="30"/>
        <v>14149</v>
      </c>
      <c r="H105" s="24">
        <v>14149</v>
      </c>
      <c r="I105" s="23">
        <v>0</v>
      </c>
      <c r="J105" s="25">
        <v>1049.57</v>
      </c>
      <c r="K105" s="25">
        <v>1620.59</v>
      </c>
      <c r="L105" s="23">
        <f t="shared" si="32"/>
        <v>12528.41</v>
      </c>
      <c r="M105" s="23">
        <f t="shared" si="33"/>
        <v>0</v>
      </c>
      <c r="N105" s="23">
        <f t="shared" si="34"/>
        <v>12528.41</v>
      </c>
      <c r="O105" s="25">
        <v>1435.08</v>
      </c>
      <c r="P105" s="23">
        <f t="shared" si="35"/>
        <v>185.51</v>
      </c>
      <c r="Q105" s="26">
        <f t="shared" si="36"/>
        <v>11.453742313944449</v>
      </c>
      <c r="R105" s="26">
        <f t="shared" si="37"/>
        <v>7.4179800692628444</v>
      </c>
      <c r="S105" s="26">
        <f t="shared" si="31"/>
        <v>11.453742313944449</v>
      </c>
    </row>
    <row r="106" spans="1:19" x14ac:dyDescent="0.25">
      <c r="A106" s="21" t="s">
        <v>205</v>
      </c>
      <c r="B106" s="22" t="s">
        <v>206</v>
      </c>
      <c r="C106" s="23">
        <v>2100</v>
      </c>
      <c r="D106" s="23">
        <v>0</v>
      </c>
      <c r="E106" s="23">
        <f t="shared" si="29"/>
        <v>-200</v>
      </c>
      <c r="F106" s="24">
        <v>1900</v>
      </c>
      <c r="G106" s="23">
        <f t="shared" si="30"/>
        <v>1900</v>
      </c>
      <c r="H106" s="24">
        <v>1900</v>
      </c>
      <c r="I106" s="23">
        <v>0</v>
      </c>
      <c r="J106" s="25">
        <v>0</v>
      </c>
      <c r="K106" s="25">
        <v>0</v>
      </c>
      <c r="L106" s="23">
        <f t="shared" si="32"/>
        <v>1900</v>
      </c>
      <c r="M106" s="23">
        <f t="shared" si="33"/>
        <v>0</v>
      </c>
      <c r="N106" s="23">
        <f t="shared" si="34"/>
        <v>1900</v>
      </c>
      <c r="O106" s="25">
        <v>0</v>
      </c>
      <c r="P106" s="23">
        <f t="shared" si="35"/>
        <v>0</v>
      </c>
      <c r="Q106" s="26">
        <f t="shared" si="36"/>
        <v>0</v>
      </c>
      <c r="R106" s="26">
        <f t="shared" si="37"/>
        <v>0</v>
      </c>
      <c r="S106" s="26">
        <f t="shared" si="31"/>
        <v>0</v>
      </c>
    </row>
    <row r="107" spans="1:19" x14ac:dyDescent="0.25">
      <c r="A107" s="21" t="s">
        <v>207</v>
      </c>
      <c r="B107" s="22" t="s">
        <v>208</v>
      </c>
      <c r="C107" s="23">
        <v>52150</v>
      </c>
      <c r="D107" s="23">
        <v>0</v>
      </c>
      <c r="E107" s="23">
        <f t="shared" si="29"/>
        <v>21573</v>
      </c>
      <c r="F107" s="24">
        <v>73723</v>
      </c>
      <c r="G107" s="23">
        <f t="shared" si="30"/>
        <v>73723</v>
      </c>
      <c r="H107" s="24">
        <v>73723</v>
      </c>
      <c r="I107" s="23">
        <v>0</v>
      </c>
      <c r="J107" s="25">
        <v>1235.0999999999999</v>
      </c>
      <c r="K107" s="25">
        <v>3774.33</v>
      </c>
      <c r="L107" s="23">
        <f t="shared" si="32"/>
        <v>69948.67</v>
      </c>
      <c r="M107" s="23">
        <f t="shared" si="33"/>
        <v>0</v>
      </c>
      <c r="N107" s="23">
        <f t="shared" si="34"/>
        <v>69948.67</v>
      </c>
      <c r="O107" s="25">
        <v>173.31</v>
      </c>
      <c r="P107" s="23">
        <f t="shared" si="35"/>
        <v>3601.02</v>
      </c>
      <c r="Q107" s="26">
        <f t="shared" si="36"/>
        <v>5.1196098910787677</v>
      </c>
      <c r="R107" s="26">
        <f t="shared" si="37"/>
        <v>1.6753252038034263</v>
      </c>
      <c r="S107" s="26">
        <f t="shared" si="31"/>
        <v>5.1196098910787677</v>
      </c>
    </row>
    <row r="108" spans="1:19" x14ac:dyDescent="0.25">
      <c r="A108" s="21" t="s">
        <v>209</v>
      </c>
      <c r="B108" s="22" t="s">
        <v>210</v>
      </c>
      <c r="C108" s="23">
        <v>115180</v>
      </c>
      <c r="D108" s="23">
        <v>0</v>
      </c>
      <c r="E108" s="23">
        <f t="shared" si="29"/>
        <v>-50050</v>
      </c>
      <c r="F108" s="24">
        <v>65130</v>
      </c>
      <c r="G108" s="23">
        <f t="shared" si="30"/>
        <v>65130</v>
      </c>
      <c r="H108" s="24">
        <v>65130</v>
      </c>
      <c r="I108" s="23">
        <v>0</v>
      </c>
      <c r="J108" s="25">
        <v>738.96</v>
      </c>
      <c r="K108" s="25">
        <v>738.96</v>
      </c>
      <c r="L108" s="23">
        <f t="shared" si="32"/>
        <v>64391.040000000001</v>
      </c>
      <c r="M108" s="23">
        <f t="shared" si="33"/>
        <v>0</v>
      </c>
      <c r="N108" s="23">
        <f t="shared" si="34"/>
        <v>64391.040000000001</v>
      </c>
      <c r="O108" s="25">
        <v>12.73</v>
      </c>
      <c r="P108" s="23">
        <f t="shared" si="35"/>
        <v>726.23</v>
      </c>
      <c r="Q108" s="26">
        <f t="shared" si="36"/>
        <v>1.1345923537540306</v>
      </c>
      <c r="R108" s="26">
        <f t="shared" si="37"/>
        <v>1.1345923537540306</v>
      </c>
      <c r="S108" s="26">
        <f t="shared" si="31"/>
        <v>1.1345923537540306</v>
      </c>
    </row>
    <row r="109" spans="1:19" x14ac:dyDescent="0.25">
      <c r="A109" s="21" t="s">
        <v>211</v>
      </c>
      <c r="B109" s="22" t="s">
        <v>212</v>
      </c>
      <c r="C109" s="23">
        <v>18279</v>
      </c>
      <c r="D109" s="23">
        <v>0</v>
      </c>
      <c r="E109" s="23">
        <f t="shared" si="29"/>
        <v>8145</v>
      </c>
      <c r="F109" s="24">
        <v>26424</v>
      </c>
      <c r="G109" s="23">
        <f t="shared" ref="G109:G130" si="38">+C109+E109</f>
        <v>26424</v>
      </c>
      <c r="H109" s="24">
        <v>23924</v>
      </c>
      <c r="I109" s="23">
        <v>0</v>
      </c>
      <c r="J109" s="25">
        <v>494.5</v>
      </c>
      <c r="K109" s="25">
        <v>2333</v>
      </c>
      <c r="L109" s="23">
        <f t="shared" si="32"/>
        <v>21591</v>
      </c>
      <c r="M109" s="23">
        <f t="shared" si="33"/>
        <v>2500</v>
      </c>
      <c r="N109" s="23">
        <f t="shared" si="34"/>
        <v>24091</v>
      </c>
      <c r="O109" s="25">
        <v>474.38</v>
      </c>
      <c r="P109" s="23">
        <f t="shared" si="35"/>
        <v>1858.62</v>
      </c>
      <c r="Q109" s="26">
        <f t="shared" si="36"/>
        <v>9.7517137602407633</v>
      </c>
      <c r="R109" s="26">
        <f t="shared" si="37"/>
        <v>1.8714047835301242</v>
      </c>
      <c r="S109" s="26">
        <f t="shared" si="31"/>
        <v>8.8290947623372702</v>
      </c>
    </row>
    <row r="110" spans="1:19" x14ac:dyDescent="0.25">
      <c r="A110" s="21" t="s">
        <v>213</v>
      </c>
      <c r="B110" s="22" t="s">
        <v>214</v>
      </c>
      <c r="C110" s="23">
        <v>25100</v>
      </c>
      <c r="D110" s="23">
        <v>0</v>
      </c>
      <c r="E110" s="23">
        <f t="shared" si="29"/>
        <v>29865</v>
      </c>
      <c r="F110" s="24">
        <v>54965</v>
      </c>
      <c r="G110" s="23">
        <f t="shared" si="38"/>
        <v>54965</v>
      </c>
      <c r="H110" s="24">
        <v>54965</v>
      </c>
      <c r="I110" s="23">
        <v>0</v>
      </c>
      <c r="J110" s="25">
        <v>2473.85</v>
      </c>
      <c r="K110" s="25">
        <v>3073.05</v>
      </c>
      <c r="L110" s="23">
        <f t="shared" si="32"/>
        <v>51891.95</v>
      </c>
      <c r="M110" s="23">
        <f t="shared" si="33"/>
        <v>0</v>
      </c>
      <c r="N110" s="23">
        <f t="shared" si="34"/>
        <v>51891.95</v>
      </c>
      <c r="O110" s="25">
        <v>1304.31</v>
      </c>
      <c r="P110" s="23">
        <f t="shared" si="35"/>
        <v>1768.7400000000002</v>
      </c>
      <c r="Q110" s="26">
        <f t="shared" si="36"/>
        <v>5.5909214954971347</v>
      </c>
      <c r="R110" s="26">
        <f t="shared" si="37"/>
        <v>4.5007732193213865</v>
      </c>
      <c r="S110" s="26">
        <f t="shared" si="31"/>
        <v>5.5909214954971347</v>
      </c>
    </row>
    <row r="111" spans="1:19" x14ac:dyDescent="0.25">
      <c r="A111" s="21" t="s">
        <v>215</v>
      </c>
      <c r="B111" s="22" t="s">
        <v>216</v>
      </c>
      <c r="C111" s="23">
        <v>16785</v>
      </c>
      <c r="D111" s="23">
        <v>0</v>
      </c>
      <c r="E111" s="23">
        <f t="shared" si="29"/>
        <v>-2054</v>
      </c>
      <c r="F111" s="24">
        <v>14731</v>
      </c>
      <c r="G111" s="23">
        <f t="shared" si="38"/>
        <v>14731</v>
      </c>
      <c r="H111" s="24">
        <v>14731</v>
      </c>
      <c r="I111" s="23">
        <v>0</v>
      </c>
      <c r="J111" s="25">
        <v>407.29</v>
      </c>
      <c r="K111" s="25">
        <v>493.96</v>
      </c>
      <c r="L111" s="23">
        <f t="shared" si="32"/>
        <v>14237.04</v>
      </c>
      <c r="M111" s="23">
        <f t="shared" si="33"/>
        <v>0</v>
      </c>
      <c r="N111" s="23">
        <f t="shared" si="34"/>
        <v>14237.04</v>
      </c>
      <c r="O111" s="25">
        <v>252.14</v>
      </c>
      <c r="P111" s="23">
        <f t="shared" si="35"/>
        <v>241.82</v>
      </c>
      <c r="Q111" s="26">
        <f t="shared" si="36"/>
        <v>3.3532007331477836</v>
      </c>
      <c r="R111" s="26">
        <f t="shared" si="37"/>
        <v>2.764849636820311</v>
      </c>
      <c r="S111" s="26">
        <f t="shared" si="31"/>
        <v>3.3532007331477836</v>
      </c>
    </row>
    <row r="112" spans="1:19" x14ac:dyDescent="0.25">
      <c r="A112" s="21" t="s">
        <v>217</v>
      </c>
      <c r="B112" s="22" t="s">
        <v>218</v>
      </c>
      <c r="C112" s="23">
        <v>38400</v>
      </c>
      <c r="D112" s="23">
        <v>0</v>
      </c>
      <c r="E112" s="23">
        <f t="shared" si="29"/>
        <v>0</v>
      </c>
      <c r="F112" s="24">
        <v>38400</v>
      </c>
      <c r="G112" s="23">
        <f t="shared" si="38"/>
        <v>38400</v>
      </c>
      <c r="H112" s="24">
        <v>38400</v>
      </c>
      <c r="I112" s="23">
        <v>0</v>
      </c>
      <c r="J112" s="25">
        <v>0</v>
      </c>
      <c r="K112" s="25">
        <v>0</v>
      </c>
      <c r="L112" s="23">
        <f t="shared" si="32"/>
        <v>38400</v>
      </c>
      <c r="M112" s="23">
        <f t="shared" si="33"/>
        <v>0</v>
      </c>
      <c r="N112" s="23">
        <f t="shared" si="34"/>
        <v>38400</v>
      </c>
      <c r="O112" s="25">
        <v>0</v>
      </c>
      <c r="P112" s="23">
        <f t="shared" si="35"/>
        <v>0</v>
      </c>
      <c r="Q112" s="26">
        <f t="shared" si="36"/>
        <v>0</v>
      </c>
      <c r="R112" s="26">
        <f t="shared" si="37"/>
        <v>0</v>
      </c>
      <c r="S112" s="26">
        <f t="shared" si="31"/>
        <v>0</v>
      </c>
    </row>
    <row r="113" spans="1:19" x14ac:dyDescent="0.25">
      <c r="A113" s="21" t="s">
        <v>219</v>
      </c>
      <c r="B113" s="22" t="s">
        <v>220</v>
      </c>
      <c r="C113" s="23">
        <v>92725</v>
      </c>
      <c r="D113" s="23">
        <v>0</v>
      </c>
      <c r="E113" s="23">
        <f t="shared" si="29"/>
        <v>-11165</v>
      </c>
      <c r="F113" s="24">
        <v>81560</v>
      </c>
      <c r="G113" s="23">
        <f t="shared" si="38"/>
        <v>81560</v>
      </c>
      <c r="H113" s="24">
        <v>81560</v>
      </c>
      <c r="I113" s="23">
        <v>0</v>
      </c>
      <c r="J113" s="25">
        <v>189.04</v>
      </c>
      <c r="K113" s="25">
        <v>236.71</v>
      </c>
      <c r="L113" s="23">
        <f t="shared" si="32"/>
        <v>81323.289999999994</v>
      </c>
      <c r="M113" s="23">
        <f t="shared" si="33"/>
        <v>0</v>
      </c>
      <c r="N113" s="23">
        <f t="shared" si="34"/>
        <v>81323.289999999994</v>
      </c>
      <c r="O113" s="25">
        <v>104.3</v>
      </c>
      <c r="P113" s="23">
        <f t="shared" si="35"/>
        <v>132.41000000000003</v>
      </c>
      <c r="Q113" s="26">
        <f t="shared" si="36"/>
        <v>0.29022805296714077</v>
      </c>
      <c r="R113" s="26">
        <f t="shared" si="37"/>
        <v>0.23178028445316329</v>
      </c>
      <c r="S113" s="26">
        <f t="shared" si="31"/>
        <v>0.29022805296714077</v>
      </c>
    </row>
    <row r="114" spans="1:19" x14ac:dyDescent="0.25">
      <c r="A114" s="21" t="s">
        <v>221</v>
      </c>
      <c r="B114" s="22" t="s">
        <v>222</v>
      </c>
      <c r="C114" s="23">
        <v>6105</v>
      </c>
      <c r="D114" s="23">
        <v>0</v>
      </c>
      <c r="E114" s="23">
        <f t="shared" si="29"/>
        <v>3145</v>
      </c>
      <c r="F114" s="24">
        <v>9250</v>
      </c>
      <c r="G114" s="23">
        <f t="shared" si="38"/>
        <v>9250</v>
      </c>
      <c r="H114" s="24">
        <v>9250</v>
      </c>
      <c r="I114" s="23">
        <v>0</v>
      </c>
      <c r="J114" s="25">
        <v>2650.93</v>
      </c>
      <c r="K114" s="25">
        <v>2650.93</v>
      </c>
      <c r="L114" s="23">
        <f t="shared" si="32"/>
        <v>6599.07</v>
      </c>
      <c r="M114" s="23">
        <f t="shared" si="33"/>
        <v>0</v>
      </c>
      <c r="N114" s="23">
        <f t="shared" si="34"/>
        <v>6599.07</v>
      </c>
      <c r="O114" s="25">
        <v>0</v>
      </c>
      <c r="P114" s="23">
        <f t="shared" si="35"/>
        <v>2650.93</v>
      </c>
      <c r="Q114" s="26">
        <f t="shared" si="36"/>
        <v>28.658702702702698</v>
      </c>
      <c r="R114" s="26">
        <f t="shared" si="37"/>
        <v>28.658702702702698</v>
      </c>
      <c r="S114" s="26">
        <f t="shared" si="31"/>
        <v>28.658702702702698</v>
      </c>
    </row>
    <row r="115" spans="1:19" x14ac:dyDescent="0.25">
      <c r="A115" s="21" t="s">
        <v>223</v>
      </c>
      <c r="B115" s="22" t="s">
        <v>224</v>
      </c>
      <c r="C115" s="23">
        <v>146045</v>
      </c>
      <c r="D115" s="23">
        <v>0</v>
      </c>
      <c r="E115" s="23">
        <f t="shared" si="29"/>
        <v>9041</v>
      </c>
      <c r="F115" s="24">
        <v>155086</v>
      </c>
      <c r="G115" s="23">
        <f t="shared" si="38"/>
        <v>155086</v>
      </c>
      <c r="H115" s="24">
        <v>147986</v>
      </c>
      <c r="I115" s="23">
        <v>0</v>
      </c>
      <c r="J115" s="25">
        <v>19603.64</v>
      </c>
      <c r="K115" s="25">
        <v>49273.99</v>
      </c>
      <c r="L115" s="23">
        <f t="shared" si="32"/>
        <v>98712.010000000009</v>
      </c>
      <c r="M115" s="23">
        <f t="shared" si="33"/>
        <v>7100</v>
      </c>
      <c r="N115" s="23">
        <f t="shared" si="34"/>
        <v>105812.01000000001</v>
      </c>
      <c r="O115" s="25">
        <v>1556.76</v>
      </c>
      <c r="P115" s="23">
        <f t="shared" si="35"/>
        <v>47717.229999999996</v>
      </c>
      <c r="Q115" s="26">
        <f t="shared" si="36"/>
        <v>33.296386144635306</v>
      </c>
      <c r="R115" s="26">
        <f t="shared" si="37"/>
        <v>12.640496240795429</v>
      </c>
      <c r="S115" s="26">
        <f t="shared" si="31"/>
        <v>31.772042608617152</v>
      </c>
    </row>
    <row r="116" spans="1:19" x14ac:dyDescent="0.25">
      <c r="A116" s="21" t="s">
        <v>225</v>
      </c>
      <c r="B116" s="22" t="s">
        <v>226</v>
      </c>
      <c r="C116" s="23">
        <v>500</v>
      </c>
      <c r="D116" s="23">
        <v>0</v>
      </c>
      <c r="E116" s="23">
        <f t="shared" si="29"/>
        <v>0</v>
      </c>
      <c r="F116" s="24">
        <v>500</v>
      </c>
      <c r="G116" s="23">
        <f t="shared" si="38"/>
        <v>500</v>
      </c>
      <c r="H116" s="24">
        <v>500</v>
      </c>
      <c r="I116" s="23">
        <v>0</v>
      </c>
      <c r="J116" s="25">
        <v>0</v>
      </c>
      <c r="K116" s="25">
        <v>0</v>
      </c>
      <c r="L116" s="23">
        <f t="shared" si="32"/>
        <v>500</v>
      </c>
      <c r="M116" s="23">
        <f t="shared" si="33"/>
        <v>0</v>
      </c>
      <c r="N116" s="23">
        <f t="shared" si="34"/>
        <v>500</v>
      </c>
      <c r="O116" s="25">
        <v>0</v>
      </c>
      <c r="P116" s="23">
        <f t="shared" si="35"/>
        <v>0</v>
      </c>
      <c r="Q116" s="26">
        <f t="shared" si="36"/>
        <v>0</v>
      </c>
      <c r="R116" s="26">
        <f t="shared" si="37"/>
        <v>0</v>
      </c>
      <c r="S116" s="26">
        <f t="shared" si="31"/>
        <v>0</v>
      </c>
    </row>
    <row r="117" spans="1:19" x14ac:dyDescent="0.25">
      <c r="A117" s="21" t="s">
        <v>227</v>
      </c>
      <c r="B117" s="22" t="s">
        <v>228</v>
      </c>
      <c r="C117" s="23">
        <v>9631</v>
      </c>
      <c r="D117" s="23">
        <v>0</v>
      </c>
      <c r="E117" s="23">
        <f t="shared" si="29"/>
        <v>8054</v>
      </c>
      <c r="F117" s="24">
        <v>17685</v>
      </c>
      <c r="G117" s="23">
        <f t="shared" si="38"/>
        <v>17685</v>
      </c>
      <c r="H117" s="24">
        <v>17685</v>
      </c>
      <c r="I117" s="23">
        <v>0</v>
      </c>
      <c r="J117" s="25">
        <v>6580.25</v>
      </c>
      <c r="K117" s="25">
        <v>6580.25</v>
      </c>
      <c r="L117" s="23">
        <f t="shared" si="32"/>
        <v>11104.75</v>
      </c>
      <c r="M117" s="23">
        <f t="shared" si="33"/>
        <v>0</v>
      </c>
      <c r="N117" s="23">
        <f t="shared" si="34"/>
        <v>11104.75</v>
      </c>
      <c r="O117" s="25">
        <v>0</v>
      </c>
      <c r="P117" s="23">
        <f t="shared" si="35"/>
        <v>6580.25</v>
      </c>
      <c r="Q117" s="26">
        <f t="shared" si="36"/>
        <v>37.20808594854396</v>
      </c>
      <c r="R117" s="26">
        <f t="shared" si="37"/>
        <v>37.20808594854396</v>
      </c>
      <c r="S117" s="26">
        <f t="shared" si="31"/>
        <v>37.20808594854396</v>
      </c>
    </row>
    <row r="118" spans="1:19" x14ac:dyDescent="0.25">
      <c r="A118" s="21" t="s">
        <v>229</v>
      </c>
      <c r="B118" s="22" t="s">
        <v>230</v>
      </c>
      <c r="C118" s="23">
        <v>500</v>
      </c>
      <c r="D118" s="23">
        <v>0</v>
      </c>
      <c r="E118" s="23">
        <f t="shared" si="29"/>
        <v>0</v>
      </c>
      <c r="F118" s="24">
        <v>500</v>
      </c>
      <c r="G118" s="23">
        <f t="shared" si="38"/>
        <v>500</v>
      </c>
      <c r="H118" s="24">
        <v>500</v>
      </c>
      <c r="I118" s="23">
        <v>0</v>
      </c>
      <c r="J118" s="25">
        <v>0</v>
      </c>
      <c r="K118" s="25">
        <v>0</v>
      </c>
      <c r="L118" s="23">
        <f t="shared" si="32"/>
        <v>500</v>
      </c>
      <c r="M118" s="23">
        <f t="shared" si="33"/>
        <v>0</v>
      </c>
      <c r="N118" s="23">
        <f t="shared" si="34"/>
        <v>500</v>
      </c>
      <c r="O118" s="25">
        <v>0</v>
      </c>
      <c r="P118" s="23">
        <f t="shared" si="35"/>
        <v>0</v>
      </c>
      <c r="Q118" s="26">
        <f t="shared" si="36"/>
        <v>0</v>
      </c>
      <c r="R118" s="26">
        <f t="shared" si="37"/>
        <v>0</v>
      </c>
      <c r="S118" s="26">
        <f t="shared" si="31"/>
        <v>0</v>
      </c>
    </row>
    <row r="119" spans="1:19" x14ac:dyDescent="0.25">
      <c r="A119" s="21" t="s">
        <v>231</v>
      </c>
      <c r="B119" s="22" t="s">
        <v>232</v>
      </c>
      <c r="C119" s="23">
        <v>9750</v>
      </c>
      <c r="D119" s="23">
        <v>0</v>
      </c>
      <c r="E119" s="23">
        <f t="shared" si="29"/>
        <v>5016</v>
      </c>
      <c r="F119" s="24">
        <v>14766</v>
      </c>
      <c r="G119" s="23">
        <f t="shared" si="38"/>
        <v>14766</v>
      </c>
      <c r="H119" s="24">
        <v>14766</v>
      </c>
      <c r="I119" s="23">
        <v>0</v>
      </c>
      <c r="J119" s="25">
        <v>1548.67</v>
      </c>
      <c r="K119" s="25">
        <v>1629.56</v>
      </c>
      <c r="L119" s="23">
        <f t="shared" si="32"/>
        <v>13136.44</v>
      </c>
      <c r="M119" s="23">
        <f t="shared" si="33"/>
        <v>0</v>
      </c>
      <c r="N119" s="23">
        <f t="shared" si="34"/>
        <v>13136.44</v>
      </c>
      <c r="O119" s="25">
        <v>225.21</v>
      </c>
      <c r="P119" s="23">
        <f t="shared" si="35"/>
        <v>1404.35</v>
      </c>
      <c r="Q119" s="26">
        <f t="shared" si="36"/>
        <v>11.035893268319111</v>
      </c>
      <c r="R119" s="26">
        <f t="shared" si="37"/>
        <v>10.488080725992145</v>
      </c>
      <c r="S119" s="26">
        <f t="shared" si="31"/>
        <v>11.035893268319111</v>
      </c>
    </row>
    <row r="120" spans="1:19" x14ac:dyDescent="0.25">
      <c r="A120" s="21" t="s">
        <v>233</v>
      </c>
      <c r="B120" s="22" t="s">
        <v>234</v>
      </c>
      <c r="C120" s="23">
        <v>78366</v>
      </c>
      <c r="D120" s="23">
        <v>0</v>
      </c>
      <c r="E120" s="23">
        <f t="shared" si="29"/>
        <v>3561</v>
      </c>
      <c r="F120" s="24">
        <v>81927</v>
      </c>
      <c r="G120" s="23">
        <f t="shared" si="38"/>
        <v>81927</v>
      </c>
      <c r="H120" s="24">
        <v>79472</v>
      </c>
      <c r="I120" s="23">
        <v>0</v>
      </c>
      <c r="J120" s="25">
        <v>1891.46</v>
      </c>
      <c r="K120" s="25">
        <v>3217.83</v>
      </c>
      <c r="L120" s="23">
        <f t="shared" si="32"/>
        <v>76254.17</v>
      </c>
      <c r="M120" s="23">
        <f t="shared" si="33"/>
        <v>2455</v>
      </c>
      <c r="N120" s="23">
        <f t="shared" si="34"/>
        <v>78709.17</v>
      </c>
      <c r="O120" s="25">
        <v>2381.54</v>
      </c>
      <c r="P120" s="23">
        <f t="shared" si="35"/>
        <v>836.29</v>
      </c>
      <c r="Q120" s="26">
        <f t="shared" si="36"/>
        <v>4.0490109724179586</v>
      </c>
      <c r="R120" s="26">
        <f t="shared" si="37"/>
        <v>2.3087138550172717</v>
      </c>
      <c r="S120" s="26">
        <f t="shared" si="31"/>
        <v>3.9276795195723015</v>
      </c>
    </row>
    <row r="121" spans="1:19" x14ac:dyDescent="0.25">
      <c r="A121" s="21" t="s">
        <v>235</v>
      </c>
      <c r="B121" s="22" t="s">
        <v>236</v>
      </c>
      <c r="C121" s="23">
        <f>SUM(C122:C130)</f>
        <v>111989</v>
      </c>
      <c r="D121" s="23">
        <f t="shared" ref="D121:F121" si="39">SUM(D122:D130)</f>
        <v>0</v>
      </c>
      <c r="E121" s="23">
        <f t="shared" si="39"/>
        <v>129928</v>
      </c>
      <c r="F121" s="23">
        <f t="shared" si="39"/>
        <v>241917</v>
      </c>
      <c r="G121" s="23">
        <f t="shared" si="38"/>
        <v>241917</v>
      </c>
      <c r="H121" s="23">
        <f>SUM(H122:H130)</f>
        <v>241917</v>
      </c>
      <c r="I121" s="23">
        <f t="shared" ref="I121:O121" si="40">SUM(I122:I130)</f>
        <v>0</v>
      </c>
      <c r="J121" s="23">
        <f t="shared" si="40"/>
        <v>100205.95</v>
      </c>
      <c r="K121" s="23">
        <f t="shared" si="40"/>
        <v>179100.93000000002</v>
      </c>
      <c r="L121" s="23">
        <f t="shared" si="32"/>
        <v>62816.069999999978</v>
      </c>
      <c r="M121" s="23">
        <f t="shared" si="33"/>
        <v>0</v>
      </c>
      <c r="N121" s="23">
        <f t="shared" si="34"/>
        <v>62816.069999999978</v>
      </c>
      <c r="O121" s="23">
        <f t="shared" si="40"/>
        <v>106544.36</v>
      </c>
      <c r="P121" s="23">
        <f t="shared" si="35"/>
        <v>72556.570000000022</v>
      </c>
      <c r="Q121" s="26">
        <f t="shared" si="36"/>
        <v>74.0340406007019</v>
      </c>
      <c r="R121" s="26">
        <f t="shared" si="37"/>
        <v>41.421623945402764</v>
      </c>
      <c r="S121" s="26">
        <f t="shared" si="31"/>
        <v>74.0340406007019</v>
      </c>
    </row>
    <row r="122" spans="1:19" hidden="1" x14ac:dyDescent="0.25">
      <c r="A122" s="21"/>
      <c r="B122" s="22" t="s">
        <v>237</v>
      </c>
      <c r="C122" s="23">
        <v>55698</v>
      </c>
      <c r="D122" s="23"/>
      <c r="E122" s="23">
        <f t="shared" ref="E122:E130" si="41">+F122-C122</f>
        <v>61220</v>
      </c>
      <c r="F122" s="28">
        <v>116918</v>
      </c>
      <c r="G122" s="23">
        <f t="shared" si="38"/>
        <v>116918</v>
      </c>
      <c r="H122" s="24">
        <v>116918</v>
      </c>
      <c r="I122" s="23"/>
      <c r="J122" s="25">
        <v>41835.339999999997</v>
      </c>
      <c r="K122" s="25">
        <v>97984.98</v>
      </c>
      <c r="L122" s="23">
        <f t="shared" si="32"/>
        <v>18933.020000000004</v>
      </c>
      <c r="M122" s="23">
        <f t="shared" si="33"/>
        <v>0</v>
      </c>
      <c r="N122" s="23">
        <f t="shared" si="34"/>
        <v>18933.020000000004</v>
      </c>
      <c r="O122" s="25">
        <v>64400.04</v>
      </c>
      <c r="P122" s="23">
        <f t="shared" si="35"/>
        <v>33584.939999999995</v>
      </c>
      <c r="Q122" s="26">
        <f t="shared" si="36"/>
        <v>83.806582391077498</v>
      </c>
      <c r="R122" s="26">
        <f t="shared" si="37"/>
        <v>35.781778682495421</v>
      </c>
      <c r="S122" s="26">
        <f t="shared" si="31"/>
        <v>83.806582391077498</v>
      </c>
    </row>
    <row r="123" spans="1:19" hidden="1" x14ac:dyDescent="0.25">
      <c r="A123" s="21"/>
      <c r="B123" s="22" t="s">
        <v>238</v>
      </c>
      <c r="C123" s="23">
        <v>488</v>
      </c>
      <c r="D123" s="23"/>
      <c r="E123" s="23">
        <f t="shared" si="41"/>
        <v>50600</v>
      </c>
      <c r="F123" s="23">
        <v>51088</v>
      </c>
      <c r="G123" s="23">
        <f t="shared" si="38"/>
        <v>51088</v>
      </c>
      <c r="H123" s="24">
        <v>51088</v>
      </c>
      <c r="I123" s="23"/>
      <c r="J123" s="25">
        <v>25029.86</v>
      </c>
      <c r="K123" s="25">
        <v>25377.61</v>
      </c>
      <c r="L123" s="23">
        <f t="shared" si="32"/>
        <v>25710.39</v>
      </c>
      <c r="M123" s="23">
        <f t="shared" si="33"/>
        <v>0</v>
      </c>
      <c r="N123" s="23">
        <f t="shared" si="34"/>
        <v>25710.39</v>
      </c>
      <c r="O123" s="25">
        <v>347.75</v>
      </c>
      <c r="P123" s="23">
        <f t="shared" si="35"/>
        <v>25029.86</v>
      </c>
      <c r="Q123" s="26">
        <f t="shared" si="36"/>
        <v>49.674307077983087</v>
      </c>
      <c r="R123" s="26">
        <f t="shared" si="37"/>
        <v>48.993618853742568</v>
      </c>
      <c r="S123" s="26">
        <f t="shared" si="31"/>
        <v>49.674307077983087</v>
      </c>
    </row>
    <row r="124" spans="1:19" hidden="1" x14ac:dyDescent="0.25">
      <c r="A124" s="21"/>
      <c r="B124" s="22" t="s">
        <v>239</v>
      </c>
      <c r="C124" s="23">
        <v>50673</v>
      </c>
      <c r="D124" s="23"/>
      <c r="E124" s="23">
        <f t="shared" si="41"/>
        <v>60</v>
      </c>
      <c r="F124" s="23">
        <v>50733</v>
      </c>
      <c r="G124" s="23">
        <f t="shared" si="38"/>
        <v>50733</v>
      </c>
      <c r="H124" s="24">
        <v>50733</v>
      </c>
      <c r="I124" s="23"/>
      <c r="J124" s="25">
        <v>20045.53</v>
      </c>
      <c r="K124" s="25">
        <v>36199.599999999999</v>
      </c>
      <c r="L124" s="23">
        <f t="shared" si="32"/>
        <v>14533.400000000001</v>
      </c>
      <c r="M124" s="23">
        <f t="shared" si="33"/>
        <v>0</v>
      </c>
      <c r="N124" s="23">
        <f t="shared" si="34"/>
        <v>14533.400000000001</v>
      </c>
      <c r="O124" s="25">
        <v>36142.25</v>
      </c>
      <c r="P124" s="23">
        <f t="shared" si="35"/>
        <v>57.349999999998545</v>
      </c>
      <c r="Q124" s="26">
        <f t="shared" si="36"/>
        <v>71.353162635759759</v>
      </c>
      <c r="R124" s="26">
        <f t="shared" si="37"/>
        <v>39.511816766207396</v>
      </c>
      <c r="S124" s="26">
        <f t="shared" si="31"/>
        <v>71.353162635759759</v>
      </c>
    </row>
    <row r="125" spans="1:19" hidden="1" x14ac:dyDescent="0.25">
      <c r="A125" s="21"/>
      <c r="B125" s="22" t="s">
        <v>240</v>
      </c>
      <c r="C125" s="23">
        <v>213</v>
      </c>
      <c r="D125" s="23"/>
      <c r="E125" s="23">
        <f t="shared" si="41"/>
        <v>2194</v>
      </c>
      <c r="F125" s="23">
        <v>2407</v>
      </c>
      <c r="G125" s="23">
        <f t="shared" si="38"/>
        <v>2407</v>
      </c>
      <c r="H125" s="24">
        <v>2407</v>
      </c>
      <c r="I125" s="23"/>
      <c r="J125" s="25">
        <v>1733.4</v>
      </c>
      <c r="K125" s="25">
        <v>2015.56</v>
      </c>
      <c r="L125" s="23">
        <f t="shared" si="32"/>
        <v>391.44000000000005</v>
      </c>
      <c r="M125" s="23">
        <f t="shared" si="33"/>
        <v>0</v>
      </c>
      <c r="N125" s="23">
        <f t="shared" si="34"/>
        <v>391.44000000000005</v>
      </c>
      <c r="O125" s="25">
        <v>52.16</v>
      </c>
      <c r="P125" s="23">
        <f t="shared" si="35"/>
        <v>1963.3999999999999</v>
      </c>
      <c r="Q125" s="26">
        <f t="shared" si="36"/>
        <v>83.737432488574996</v>
      </c>
      <c r="R125" s="26">
        <f t="shared" si="37"/>
        <v>72.014956377233077</v>
      </c>
      <c r="S125" s="26">
        <f t="shared" si="31"/>
        <v>83.737432488574996</v>
      </c>
    </row>
    <row r="126" spans="1:19" hidden="1" x14ac:dyDescent="0.25">
      <c r="A126" s="21"/>
      <c r="B126" s="22" t="s">
        <v>241</v>
      </c>
      <c r="C126" s="23">
        <v>224</v>
      </c>
      <c r="D126" s="23"/>
      <c r="E126" s="23">
        <f t="shared" si="41"/>
        <v>767</v>
      </c>
      <c r="F126" s="23">
        <v>991</v>
      </c>
      <c r="G126" s="23">
        <f t="shared" si="38"/>
        <v>991</v>
      </c>
      <c r="H126" s="24">
        <v>991</v>
      </c>
      <c r="I126" s="23"/>
      <c r="J126" s="25">
        <v>726.1</v>
      </c>
      <c r="K126" s="25">
        <v>890.78</v>
      </c>
      <c r="L126" s="23">
        <f t="shared" si="32"/>
        <v>100.22000000000003</v>
      </c>
      <c r="M126" s="23">
        <f t="shared" si="33"/>
        <v>0</v>
      </c>
      <c r="N126" s="23">
        <f t="shared" si="34"/>
        <v>100.22000000000003</v>
      </c>
      <c r="O126" s="25">
        <v>164.68</v>
      </c>
      <c r="P126" s="23">
        <f t="shared" si="35"/>
        <v>726.09999999999991</v>
      </c>
      <c r="Q126" s="26">
        <f t="shared" si="36"/>
        <v>89.886982845610504</v>
      </c>
      <c r="R126" s="26">
        <f t="shared" si="37"/>
        <v>73.269424823410702</v>
      </c>
      <c r="S126" s="26">
        <f t="shared" si="31"/>
        <v>89.886982845610504</v>
      </c>
    </row>
    <row r="127" spans="1:19" hidden="1" x14ac:dyDescent="0.25">
      <c r="A127" s="21"/>
      <c r="B127" s="22" t="s">
        <v>242</v>
      </c>
      <c r="C127" s="23">
        <v>267</v>
      </c>
      <c r="D127" s="23"/>
      <c r="E127" s="23">
        <f t="shared" si="41"/>
        <v>203</v>
      </c>
      <c r="F127" s="23">
        <v>470</v>
      </c>
      <c r="G127" s="23">
        <f t="shared" si="38"/>
        <v>470</v>
      </c>
      <c r="H127" s="24">
        <v>470</v>
      </c>
      <c r="I127" s="23"/>
      <c r="J127" s="25">
        <v>164.86</v>
      </c>
      <c r="K127" s="25">
        <v>306.51</v>
      </c>
      <c r="L127" s="23">
        <f t="shared" si="32"/>
        <v>163.49</v>
      </c>
      <c r="M127" s="23">
        <f t="shared" si="33"/>
        <v>0</v>
      </c>
      <c r="N127" s="23">
        <f t="shared" si="34"/>
        <v>163.49</v>
      </c>
      <c r="O127" s="25">
        <v>306.51</v>
      </c>
      <c r="P127" s="23">
        <f t="shared" si="35"/>
        <v>0</v>
      </c>
      <c r="Q127" s="26">
        <f t="shared" si="36"/>
        <v>65.214893617021275</v>
      </c>
      <c r="R127" s="26">
        <f t="shared" si="37"/>
        <v>35.076595744680859</v>
      </c>
      <c r="S127" s="26">
        <f t="shared" si="31"/>
        <v>65.214893617021275</v>
      </c>
    </row>
    <row r="128" spans="1:19" hidden="1" x14ac:dyDescent="0.25">
      <c r="A128" s="21"/>
      <c r="B128" s="22" t="s">
        <v>243</v>
      </c>
      <c r="C128" s="23">
        <v>437</v>
      </c>
      <c r="D128" s="23"/>
      <c r="E128" s="23">
        <f t="shared" si="41"/>
        <v>995</v>
      </c>
      <c r="F128" s="23">
        <v>1432</v>
      </c>
      <c r="G128" s="23">
        <f t="shared" si="38"/>
        <v>1432</v>
      </c>
      <c r="H128" s="24">
        <v>1432</v>
      </c>
      <c r="I128" s="23"/>
      <c r="J128" s="25">
        <v>970.84</v>
      </c>
      <c r="K128" s="25">
        <v>1225.6600000000001</v>
      </c>
      <c r="L128" s="23">
        <f t="shared" si="32"/>
        <v>206.33999999999992</v>
      </c>
      <c r="M128" s="23">
        <f t="shared" si="33"/>
        <v>0</v>
      </c>
      <c r="N128" s="23">
        <f t="shared" si="34"/>
        <v>206.33999999999992</v>
      </c>
      <c r="O128" s="25">
        <v>566.33000000000004</v>
      </c>
      <c r="P128" s="23">
        <f t="shared" si="35"/>
        <v>659.33</v>
      </c>
      <c r="Q128" s="26">
        <f t="shared" si="36"/>
        <v>85.590782122905026</v>
      </c>
      <c r="R128" s="26">
        <f t="shared" si="37"/>
        <v>67.796089385474872</v>
      </c>
      <c r="S128" s="26">
        <f t="shared" si="31"/>
        <v>85.590782122905026</v>
      </c>
    </row>
    <row r="129" spans="1:19" hidden="1" x14ac:dyDescent="0.25">
      <c r="A129" s="21"/>
      <c r="B129" s="22" t="s">
        <v>244</v>
      </c>
      <c r="C129" s="23">
        <v>3435</v>
      </c>
      <c r="D129" s="23"/>
      <c r="E129" s="23">
        <f t="shared" si="41"/>
        <v>8939</v>
      </c>
      <c r="F129" s="23">
        <v>12374</v>
      </c>
      <c r="G129" s="23">
        <f t="shared" si="38"/>
        <v>12374</v>
      </c>
      <c r="H129" s="24">
        <v>12374</v>
      </c>
      <c r="I129" s="23"/>
      <c r="J129" s="25">
        <v>6462.03</v>
      </c>
      <c r="K129" s="25">
        <v>9771.98</v>
      </c>
      <c r="L129" s="23">
        <f t="shared" si="32"/>
        <v>2602.0200000000004</v>
      </c>
      <c r="M129" s="23">
        <f t="shared" si="33"/>
        <v>0</v>
      </c>
      <c r="N129" s="23">
        <f t="shared" si="34"/>
        <v>2602.0200000000004</v>
      </c>
      <c r="O129" s="25">
        <v>3267.27</v>
      </c>
      <c r="P129" s="23">
        <f t="shared" si="35"/>
        <v>6504.7099999999991</v>
      </c>
      <c r="Q129" s="26">
        <f t="shared" si="36"/>
        <v>78.971876515273948</v>
      </c>
      <c r="R129" s="26">
        <f t="shared" si="37"/>
        <v>52.222644254081139</v>
      </c>
      <c r="S129" s="26">
        <f t="shared" si="31"/>
        <v>78.971876515273948</v>
      </c>
    </row>
    <row r="130" spans="1:19" hidden="1" x14ac:dyDescent="0.25">
      <c r="A130" s="21"/>
      <c r="B130" s="22" t="s">
        <v>245</v>
      </c>
      <c r="C130" s="23">
        <v>554</v>
      </c>
      <c r="D130" s="23"/>
      <c r="E130" s="23">
        <f t="shared" si="41"/>
        <v>4950</v>
      </c>
      <c r="F130" s="23">
        <v>5504</v>
      </c>
      <c r="G130" s="23">
        <f t="shared" si="38"/>
        <v>5504</v>
      </c>
      <c r="H130" s="24">
        <v>5504</v>
      </c>
      <c r="I130" s="23"/>
      <c r="J130" s="25">
        <v>3237.99</v>
      </c>
      <c r="K130" s="25">
        <v>5328.25</v>
      </c>
      <c r="L130" s="23">
        <f t="shared" si="32"/>
        <v>175.75</v>
      </c>
      <c r="M130" s="23">
        <f t="shared" si="33"/>
        <v>0</v>
      </c>
      <c r="N130" s="23">
        <f t="shared" si="34"/>
        <v>175.75</v>
      </c>
      <c r="O130" s="25">
        <v>1297.3699999999999</v>
      </c>
      <c r="P130" s="23">
        <f t="shared" si="35"/>
        <v>4030.88</v>
      </c>
      <c r="Q130" s="26">
        <f t="shared" si="36"/>
        <v>96.806867732558146</v>
      </c>
      <c r="R130" s="26">
        <f t="shared" si="37"/>
        <v>58.829760174418603</v>
      </c>
      <c r="S130" s="26">
        <f t="shared" si="31"/>
        <v>96.806867732558146</v>
      </c>
    </row>
    <row r="131" spans="1:19" ht="25.5" customHeight="1" x14ac:dyDescent="0.25">
      <c r="A131" s="19"/>
      <c r="B131" s="19" t="s">
        <v>246</v>
      </c>
      <c r="C131" s="20">
        <f>SUM(C132:C145)</f>
        <v>4926868</v>
      </c>
      <c r="D131" s="20">
        <f t="shared" ref="D131:P131" si="42">SUM(D132:D145)</f>
        <v>0</v>
      </c>
      <c r="E131" s="20">
        <f t="shared" si="42"/>
        <v>633947</v>
      </c>
      <c r="F131" s="20">
        <f t="shared" si="42"/>
        <v>5560815</v>
      </c>
      <c r="G131" s="20">
        <f t="shared" si="42"/>
        <v>5560815</v>
      </c>
      <c r="H131" s="20">
        <f t="shared" si="42"/>
        <v>3557065</v>
      </c>
      <c r="I131" s="20">
        <f t="shared" si="42"/>
        <v>1148146.01</v>
      </c>
      <c r="J131" s="20">
        <f t="shared" si="42"/>
        <v>168343.97</v>
      </c>
      <c r="K131" s="20">
        <f t="shared" si="42"/>
        <v>461080.99999999994</v>
      </c>
      <c r="L131" s="20">
        <f t="shared" si="42"/>
        <v>3095984</v>
      </c>
      <c r="M131" s="20">
        <f t="shared" si="42"/>
        <v>2003750</v>
      </c>
      <c r="N131" s="20">
        <f t="shared" si="42"/>
        <v>5099734</v>
      </c>
      <c r="O131" s="20">
        <f t="shared" si="42"/>
        <v>373700.11</v>
      </c>
      <c r="P131" s="20">
        <f t="shared" si="42"/>
        <v>87380.889999999985</v>
      </c>
      <c r="Q131" s="19">
        <f>+K131/H131*100</f>
        <v>12.962400181048137</v>
      </c>
      <c r="R131" s="19">
        <f t="shared" si="37"/>
        <v>3.0273254909577103</v>
      </c>
      <c r="S131" s="19">
        <f t="shared" si="31"/>
        <v>8.2916083343898315</v>
      </c>
    </row>
    <row r="132" spans="1:19" x14ac:dyDescent="0.25">
      <c r="A132" s="21" t="s">
        <v>247</v>
      </c>
      <c r="B132" s="22" t="s">
        <v>248</v>
      </c>
      <c r="C132" s="23">
        <v>33396</v>
      </c>
      <c r="D132" s="23">
        <v>0</v>
      </c>
      <c r="E132" s="23">
        <f t="shared" ref="E132:E144" si="43">+F132-C132</f>
        <v>711</v>
      </c>
      <c r="F132" s="24">
        <v>34107</v>
      </c>
      <c r="G132" s="23">
        <f t="shared" ref="G132:G153" si="44">+C132+E132</f>
        <v>34107</v>
      </c>
      <c r="H132" s="24">
        <v>34107</v>
      </c>
      <c r="I132" s="23">
        <v>0</v>
      </c>
      <c r="J132" s="25">
        <v>52.92</v>
      </c>
      <c r="K132" s="25">
        <v>52.92</v>
      </c>
      <c r="L132" s="23">
        <f>+H132-K132</f>
        <v>34054.080000000002</v>
      </c>
      <c r="M132" s="23">
        <f>+G132-H132</f>
        <v>0</v>
      </c>
      <c r="N132" s="23">
        <f>+G132-K132</f>
        <v>34054.080000000002</v>
      </c>
      <c r="O132" s="25">
        <v>52.92</v>
      </c>
      <c r="P132" s="23">
        <f>+K132-O132</f>
        <v>0</v>
      </c>
      <c r="Q132" s="26">
        <f>+K132/H132*100</f>
        <v>0.15515876506289034</v>
      </c>
      <c r="R132" s="26">
        <f t="shared" si="37"/>
        <v>0.15515876506289034</v>
      </c>
      <c r="S132" s="26">
        <f t="shared" si="31"/>
        <v>0.15515876506289034</v>
      </c>
    </row>
    <row r="133" spans="1:19" x14ac:dyDescent="0.25">
      <c r="A133" s="21" t="s">
        <v>249</v>
      </c>
      <c r="B133" s="22" t="s">
        <v>250</v>
      </c>
      <c r="C133" s="23">
        <v>1000</v>
      </c>
      <c r="D133" s="23">
        <v>0</v>
      </c>
      <c r="E133" s="23">
        <f t="shared" si="43"/>
        <v>-1000</v>
      </c>
      <c r="F133" s="24">
        <v>0</v>
      </c>
      <c r="G133" s="23">
        <f t="shared" si="44"/>
        <v>0</v>
      </c>
      <c r="H133" s="24">
        <v>0</v>
      </c>
      <c r="I133" s="23">
        <v>0</v>
      </c>
      <c r="J133" s="25">
        <v>0</v>
      </c>
      <c r="K133" s="25">
        <v>0</v>
      </c>
      <c r="L133" s="23">
        <f t="shared" ref="L133:L145" si="45">+H133-K133</f>
        <v>0</v>
      </c>
      <c r="M133" s="23">
        <f t="shared" ref="M133:M145" si="46">+G133-H133</f>
        <v>0</v>
      </c>
      <c r="N133" s="23">
        <f t="shared" ref="N133:N172" si="47">+G133-K133</f>
        <v>0</v>
      </c>
      <c r="O133" s="25">
        <v>0</v>
      </c>
      <c r="P133" s="23">
        <f t="shared" ref="P133:P190" si="48">+K133-O133</f>
        <v>0</v>
      </c>
      <c r="Q133" s="26">
        <v>0</v>
      </c>
      <c r="R133" s="26">
        <v>0</v>
      </c>
      <c r="S133" s="26">
        <v>0</v>
      </c>
    </row>
    <row r="134" spans="1:19" x14ac:dyDescent="0.25">
      <c r="A134" s="21" t="s">
        <v>251</v>
      </c>
      <c r="B134" s="22" t="s">
        <v>252</v>
      </c>
      <c r="C134" s="23">
        <v>170</v>
      </c>
      <c r="D134" s="23">
        <v>0</v>
      </c>
      <c r="E134" s="23">
        <f t="shared" si="43"/>
        <v>0</v>
      </c>
      <c r="F134" s="24">
        <v>170</v>
      </c>
      <c r="G134" s="23">
        <f t="shared" si="44"/>
        <v>170</v>
      </c>
      <c r="H134" s="24">
        <v>170</v>
      </c>
      <c r="I134" s="23">
        <v>0</v>
      </c>
      <c r="J134" s="25">
        <v>0</v>
      </c>
      <c r="K134" s="25">
        <v>0</v>
      </c>
      <c r="L134" s="23">
        <f t="shared" si="45"/>
        <v>170</v>
      </c>
      <c r="M134" s="23">
        <f t="shared" si="46"/>
        <v>0</v>
      </c>
      <c r="N134" s="23">
        <f t="shared" si="47"/>
        <v>170</v>
      </c>
      <c r="O134" s="25">
        <v>0</v>
      </c>
      <c r="P134" s="23">
        <f t="shared" si="48"/>
        <v>0</v>
      </c>
      <c r="Q134" s="26">
        <f t="shared" ref="Q134:Q145" si="49">+K134/H134*100</f>
        <v>0</v>
      </c>
      <c r="R134" s="26">
        <f t="shared" ref="R134:R190" si="50">+J134/G134*100</f>
        <v>0</v>
      </c>
      <c r="S134" s="26">
        <f t="shared" ref="S134:S190" si="51">+K134/G134*100</f>
        <v>0</v>
      </c>
    </row>
    <row r="135" spans="1:19" x14ac:dyDescent="0.25">
      <c r="A135" s="21" t="s">
        <v>253</v>
      </c>
      <c r="B135" s="22" t="s">
        <v>254</v>
      </c>
      <c r="C135" s="23">
        <v>20</v>
      </c>
      <c r="D135" s="23">
        <v>0</v>
      </c>
      <c r="E135" s="23">
        <f t="shared" si="43"/>
        <v>0</v>
      </c>
      <c r="F135" s="24">
        <v>20</v>
      </c>
      <c r="G135" s="23">
        <f t="shared" si="44"/>
        <v>20</v>
      </c>
      <c r="H135" s="24">
        <v>20</v>
      </c>
      <c r="I135" s="23">
        <v>0</v>
      </c>
      <c r="J135" s="25">
        <v>0</v>
      </c>
      <c r="K135" s="25">
        <v>0</v>
      </c>
      <c r="L135" s="23">
        <f t="shared" si="45"/>
        <v>20</v>
      </c>
      <c r="M135" s="23">
        <f t="shared" si="46"/>
        <v>0</v>
      </c>
      <c r="N135" s="23">
        <f t="shared" si="47"/>
        <v>20</v>
      </c>
      <c r="O135" s="25">
        <v>0</v>
      </c>
      <c r="P135" s="23">
        <f t="shared" si="48"/>
        <v>0</v>
      </c>
      <c r="Q135" s="26">
        <f t="shared" si="49"/>
        <v>0</v>
      </c>
      <c r="R135" s="26">
        <f t="shared" si="50"/>
        <v>0</v>
      </c>
      <c r="S135" s="26">
        <f t="shared" si="51"/>
        <v>0</v>
      </c>
    </row>
    <row r="136" spans="1:19" x14ac:dyDescent="0.25">
      <c r="A136" s="21" t="s">
        <v>255</v>
      </c>
      <c r="B136" s="22" t="s">
        <v>256</v>
      </c>
      <c r="C136" s="23">
        <v>120</v>
      </c>
      <c r="D136" s="23">
        <v>0</v>
      </c>
      <c r="E136" s="23">
        <f t="shared" si="43"/>
        <v>-100</v>
      </c>
      <c r="F136" s="24">
        <v>20</v>
      </c>
      <c r="G136" s="23">
        <f t="shared" si="44"/>
        <v>20</v>
      </c>
      <c r="H136" s="24">
        <v>20</v>
      </c>
      <c r="I136" s="23">
        <v>0</v>
      </c>
      <c r="J136" s="25">
        <v>0</v>
      </c>
      <c r="K136" s="25">
        <v>0</v>
      </c>
      <c r="L136" s="23">
        <f t="shared" si="45"/>
        <v>20</v>
      </c>
      <c r="M136" s="23">
        <f t="shared" si="46"/>
        <v>0</v>
      </c>
      <c r="N136" s="23">
        <f t="shared" si="47"/>
        <v>20</v>
      </c>
      <c r="O136" s="25">
        <v>0</v>
      </c>
      <c r="P136" s="23">
        <f t="shared" si="48"/>
        <v>0</v>
      </c>
      <c r="Q136" s="26">
        <f t="shared" si="49"/>
        <v>0</v>
      </c>
      <c r="R136" s="26">
        <f t="shared" si="50"/>
        <v>0</v>
      </c>
      <c r="S136" s="26">
        <f t="shared" si="51"/>
        <v>0</v>
      </c>
    </row>
    <row r="137" spans="1:19" x14ac:dyDescent="0.25">
      <c r="A137" s="21" t="s">
        <v>257</v>
      </c>
      <c r="B137" s="22" t="s">
        <v>258</v>
      </c>
      <c r="C137" s="23">
        <v>20</v>
      </c>
      <c r="D137" s="23">
        <v>0</v>
      </c>
      <c r="E137" s="23">
        <f t="shared" si="43"/>
        <v>0</v>
      </c>
      <c r="F137" s="24">
        <v>20</v>
      </c>
      <c r="G137" s="23">
        <f t="shared" si="44"/>
        <v>20</v>
      </c>
      <c r="H137" s="24">
        <v>20</v>
      </c>
      <c r="I137" s="23">
        <v>0</v>
      </c>
      <c r="J137" s="25">
        <v>0</v>
      </c>
      <c r="K137" s="25">
        <v>0</v>
      </c>
      <c r="L137" s="23">
        <f t="shared" si="45"/>
        <v>20</v>
      </c>
      <c r="M137" s="23">
        <f t="shared" si="46"/>
        <v>0</v>
      </c>
      <c r="N137" s="23">
        <f t="shared" si="47"/>
        <v>20</v>
      </c>
      <c r="O137" s="25">
        <v>0</v>
      </c>
      <c r="P137" s="23">
        <f t="shared" si="48"/>
        <v>0</v>
      </c>
      <c r="Q137" s="26">
        <f t="shared" si="49"/>
        <v>0</v>
      </c>
      <c r="R137" s="26">
        <f t="shared" si="50"/>
        <v>0</v>
      </c>
      <c r="S137" s="26">
        <f t="shared" si="51"/>
        <v>0</v>
      </c>
    </row>
    <row r="138" spans="1:19" x14ac:dyDescent="0.25">
      <c r="A138" s="21" t="s">
        <v>259</v>
      </c>
      <c r="B138" s="22" t="s">
        <v>260</v>
      </c>
      <c r="C138" s="23">
        <v>2229991</v>
      </c>
      <c r="D138" s="23">
        <v>0</v>
      </c>
      <c r="E138" s="23">
        <f t="shared" si="43"/>
        <v>0</v>
      </c>
      <c r="F138" s="24">
        <v>2229991</v>
      </c>
      <c r="G138" s="23">
        <f t="shared" si="44"/>
        <v>2229991</v>
      </c>
      <c r="H138" s="24">
        <v>229991</v>
      </c>
      <c r="I138" s="23">
        <v>0</v>
      </c>
      <c r="J138" s="25">
        <v>0</v>
      </c>
      <c r="K138" s="25">
        <v>0</v>
      </c>
      <c r="L138" s="23">
        <f t="shared" si="45"/>
        <v>229991</v>
      </c>
      <c r="M138" s="23">
        <f t="shared" si="46"/>
        <v>2000000</v>
      </c>
      <c r="N138" s="23">
        <f t="shared" si="47"/>
        <v>2229991</v>
      </c>
      <c r="O138" s="25">
        <v>0</v>
      </c>
      <c r="P138" s="23">
        <f t="shared" si="48"/>
        <v>0</v>
      </c>
      <c r="Q138" s="26">
        <f t="shared" si="49"/>
        <v>0</v>
      </c>
      <c r="R138" s="26">
        <f t="shared" si="50"/>
        <v>0</v>
      </c>
      <c r="S138" s="26">
        <f t="shared" si="51"/>
        <v>0</v>
      </c>
    </row>
    <row r="139" spans="1:19" x14ac:dyDescent="0.25">
      <c r="A139" s="21" t="s">
        <v>261</v>
      </c>
      <c r="B139" s="22" t="s">
        <v>262</v>
      </c>
      <c r="C139" s="23">
        <v>6040</v>
      </c>
      <c r="D139" s="23">
        <v>0</v>
      </c>
      <c r="E139" s="23">
        <f t="shared" si="43"/>
        <v>10918</v>
      </c>
      <c r="F139" s="24">
        <v>16958</v>
      </c>
      <c r="G139" s="23">
        <f t="shared" si="44"/>
        <v>16958</v>
      </c>
      <c r="H139" s="24">
        <v>16958</v>
      </c>
      <c r="I139" s="23">
        <v>0</v>
      </c>
      <c r="J139" s="25">
        <v>106.95</v>
      </c>
      <c r="K139" s="25">
        <v>106.95</v>
      </c>
      <c r="L139" s="23">
        <f t="shared" si="45"/>
        <v>16851.05</v>
      </c>
      <c r="M139" s="23">
        <f t="shared" si="46"/>
        <v>0</v>
      </c>
      <c r="N139" s="23">
        <f t="shared" si="47"/>
        <v>16851.05</v>
      </c>
      <c r="O139" s="25">
        <v>106.95</v>
      </c>
      <c r="P139" s="23">
        <f t="shared" si="48"/>
        <v>0</v>
      </c>
      <c r="Q139" s="26">
        <f t="shared" si="49"/>
        <v>0.63067578723906126</v>
      </c>
      <c r="R139" s="26">
        <f t="shared" si="50"/>
        <v>0.63067578723906126</v>
      </c>
      <c r="S139" s="26">
        <f t="shared" si="51"/>
        <v>0.63067578723906126</v>
      </c>
    </row>
    <row r="140" spans="1:19" x14ac:dyDescent="0.25">
      <c r="A140" s="21" t="s">
        <v>263</v>
      </c>
      <c r="B140" s="22" t="s">
        <v>264</v>
      </c>
      <c r="C140" s="23">
        <v>40</v>
      </c>
      <c r="D140" s="23">
        <v>0</v>
      </c>
      <c r="E140" s="23">
        <f t="shared" si="43"/>
        <v>0</v>
      </c>
      <c r="F140" s="24">
        <v>40</v>
      </c>
      <c r="G140" s="23">
        <f t="shared" si="44"/>
        <v>40</v>
      </c>
      <c r="H140" s="24">
        <v>40</v>
      </c>
      <c r="I140" s="23">
        <v>0</v>
      </c>
      <c r="J140" s="25">
        <v>0</v>
      </c>
      <c r="K140" s="25">
        <v>0</v>
      </c>
      <c r="L140" s="23">
        <f t="shared" si="45"/>
        <v>40</v>
      </c>
      <c r="M140" s="23">
        <f t="shared" si="46"/>
        <v>0</v>
      </c>
      <c r="N140" s="23">
        <f t="shared" si="47"/>
        <v>40</v>
      </c>
      <c r="O140" s="25">
        <v>0</v>
      </c>
      <c r="P140" s="23">
        <f t="shared" si="48"/>
        <v>0</v>
      </c>
      <c r="Q140" s="26">
        <f t="shared" si="49"/>
        <v>0</v>
      </c>
      <c r="R140" s="26">
        <f t="shared" si="50"/>
        <v>0</v>
      </c>
      <c r="S140" s="26">
        <f t="shared" si="51"/>
        <v>0</v>
      </c>
    </row>
    <row r="141" spans="1:19" x14ac:dyDescent="0.25">
      <c r="A141" s="21" t="s">
        <v>265</v>
      </c>
      <c r="B141" s="22" t="s">
        <v>266</v>
      </c>
      <c r="C141" s="23">
        <v>4700</v>
      </c>
      <c r="D141" s="23">
        <v>0</v>
      </c>
      <c r="E141" s="23">
        <f t="shared" si="43"/>
        <v>1400</v>
      </c>
      <c r="F141" s="24">
        <v>6100</v>
      </c>
      <c r="G141" s="23">
        <f t="shared" si="44"/>
        <v>6100</v>
      </c>
      <c r="H141" s="24">
        <v>5850</v>
      </c>
      <c r="I141" s="23">
        <v>0</v>
      </c>
      <c r="J141" s="25">
        <v>706.52</v>
      </c>
      <c r="K141" s="25">
        <v>706.52</v>
      </c>
      <c r="L141" s="23">
        <f t="shared" si="45"/>
        <v>5143.4799999999996</v>
      </c>
      <c r="M141" s="23">
        <f t="shared" si="46"/>
        <v>250</v>
      </c>
      <c r="N141" s="23">
        <f t="shared" si="47"/>
        <v>5393.48</v>
      </c>
      <c r="O141" s="25">
        <v>706.52</v>
      </c>
      <c r="P141" s="23">
        <f t="shared" si="48"/>
        <v>0</v>
      </c>
      <c r="Q141" s="26">
        <f t="shared" si="49"/>
        <v>12.077264957264958</v>
      </c>
      <c r="R141" s="26">
        <f t="shared" si="50"/>
        <v>11.582295081967214</v>
      </c>
      <c r="S141" s="26">
        <f t="shared" si="51"/>
        <v>11.582295081967214</v>
      </c>
    </row>
    <row r="142" spans="1:19" x14ac:dyDescent="0.25">
      <c r="A142" s="21" t="s">
        <v>267</v>
      </c>
      <c r="B142" s="22" t="s">
        <v>268</v>
      </c>
      <c r="C142" s="23">
        <v>111972</v>
      </c>
      <c r="D142" s="23">
        <v>0</v>
      </c>
      <c r="E142" s="23">
        <f t="shared" si="43"/>
        <v>24077</v>
      </c>
      <c r="F142" s="24">
        <v>136049</v>
      </c>
      <c r="G142" s="23">
        <f t="shared" si="44"/>
        <v>136049</v>
      </c>
      <c r="H142" s="24">
        <v>135549</v>
      </c>
      <c r="I142" s="23">
        <v>0</v>
      </c>
      <c r="J142" s="25">
        <v>17621.54</v>
      </c>
      <c r="K142" s="25">
        <v>17621.54</v>
      </c>
      <c r="L142" s="23">
        <f t="shared" si="45"/>
        <v>117927.45999999999</v>
      </c>
      <c r="M142" s="23">
        <f t="shared" si="46"/>
        <v>500</v>
      </c>
      <c r="N142" s="23">
        <f t="shared" si="47"/>
        <v>118427.45999999999</v>
      </c>
      <c r="O142" s="25">
        <v>0</v>
      </c>
      <c r="P142" s="23">
        <f t="shared" si="48"/>
        <v>17621.54</v>
      </c>
      <c r="Q142" s="26">
        <f t="shared" si="49"/>
        <v>13.000125415901262</v>
      </c>
      <c r="R142" s="26">
        <f t="shared" si="50"/>
        <v>12.952348051069837</v>
      </c>
      <c r="S142" s="26">
        <f t="shared" si="51"/>
        <v>12.952348051069837</v>
      </c>
    </row>
    <row r="143" spans="1:19" x14ac:dyDescent="0.25">
      <c r="A143" s="21" t="s">
        <v>269</v>
      </c>
      <c r="B143" s="22" t="s">
        <v>270</v>
      </c>
      <c r="C143" s="23">
        <v>92403</v>
      </c>
      <c r="D143" s="23">
        <v>0</v>
      </c>
      <c r="E143" s="23">
        <f t="shared" si="43"/>
        <v>4376</v>
      </c>
      <c r="F143" s="24">
        <v>96779</v>
      </c>
      <c r="G143" s="23">
        <f t="shared" si="44"/>
        <v>96779</v>
      </c>
      <c r="H143" s="24">
        <v>93779</v>
      </c>
      <c r="I143" s="23">
        <v>0</v>
      </c>
      <c r="J143" s="25">
        <v>7556.84</v>
      </c>
      <c r="K143" s="25">
        <v>8101.46</v>
      </c>
      <c r="L143" s="23">
        <f t="shared" si="45"/>
        <v>85677.54</v>
      </c>
      <c r="M143" s="23">
        <f t="shared" si="46"/>
        <v>3000</v>
      </c>
      <c r="N143" s="23">
        <f t="shared" si="47"/>
        <v>88677.54</v>
      </c>
      <c r="O143" s="25">
        <v>262.04000000000002</v>
      </c>
      <c r="P143" s="23">
        <f t="shared" si="48"/>
        <v>7839.42</v>
      </c>
      <c r="Q143" s="26">
        <f t="shared" si="49"/>
        <v>8.6388850382281746</v>
      </c>
      <c r="R143" s="26">
        <f t="shared" si="50"/>
        <v>7.8083468521063457</v>
      </c>
      <c r="S143" s="26">
        <f t="shared" si="51"/>
        <v>8.3710929023858487</v>
      </c>
    </row>
    <row r="144" spans="1:19" x14ac:dyDescent="0.25">
      <c r="A144" s="21" t="s">
        <v>271</v>
      </c>
      <c r="B144" s="22" t="s">
        <v>272</v>
      </c>
      <c r="C144" s="23">
        <v>1940581</v>
      </c>
      <c r="D144" s="23">
        <v>0</v>
      </c>
      <c r="E144" s="23">
        <f t="shared" si="43"/>
        <v>300644</v>
      </c>
      <c r="F144" s="24">
        <v>2241225</v>
      </c>
      <c r="G144" s="23">
        <f t="shared" si="44"/>
        <v>2241225</v>
      </c>
      <c r="H144" s="24">
        <v>2241225</v>
      </c>
      <c r="I144" s="23">
        <v>1148146.01</v>
      </c>
      <c r="J144" s="25">
        <v>122934.99</v>
      </c>
      <c r="K144" s="25">
        <v>140335.54</v>
      </c>
      <c r="L144" s="23">
        <f t="shared" si="45"/>
        <v>2100889.46</v>
      </c>
      <c r="M144" s="23">
        <f t="shared" si="46"/>
        <v>0</v>
      </c>
      <c r="N144" s="23">
        <f t="shared" si="47"/>
        <v>2100889.46</v>
      </c>
      <c r="O144" s="25">
        <v>104376.91</v>
      </c>
      <c r="P144" s="23">
        <f t="shared" si="48"/>
        <v>35958.630000000005</v>
      </c>
      <c r="Q144" s="26">
        <f t="shared" si="49"/>
        <v>6.2615551762986765</v>
      </c>
      <c r="R144" s="26">
        <f t="shared" si="50"/>
        <v>5.4851694943613429</v>
      </c>
      <c r="S144" s="26">
        <f t="shared" si="51"/>
        <v>6.2615551762986765</v>
      </c>
    </row>
    <row r="145" spans="1:19" x14ac:dyDescent="0.25">
      <c r="A145" s="21" t="s">
        <v>273</v>
      </c>
      <c r="B145" s="22" t="s">
        <v>274</v>
      </c>
      <c r="C145" s="23">
        <f t="shared" ref="C145:K145" si="52">SUM(C146:C153)</f>
        <v>506415</v>
      </c>
      <c r="D145" s="23">
        <f t="shared" si="52"/>
        <v>0</v>
      </c>
      <c r="E145" s="23">
        <f t="shared" si="52"/>
        <v>292921</v>
      </c>
      <c r="F145" s="23">
        <f t="shared" si="52"/>
        <v>799336</v>
      </c>
      <c r="G145" s="23">
        <f t="shared" si="44"/>
        <v>799336</v>
      </c>
      <c r="H145" s="23">
        <f>SUM(H146:H153)</f>
        <v>799336</v>
      </c>
      <c r="I145" s="23">
        <f t="shared" si="52"/>
        <v>0</v>
      </c>
      <c r="J145" s="23">
        <f t="shared" si="52"/>
        <v>19364.21</v>
      </c>
      <c r="K145" s="23">
        <f t="shared" si="52"/>
        <v>294156.06999999995</v>
      </c>
      <c r="L145" s="23">
        <f t="shared" si="45"/>
        <v>505179.93000000005</v>
      </c>
      <c r="M145" s="23">
        <f t="shared" si="46"/>
        <v>0</v>
      </c>
      <c r="N145" s="23">
        <f t="shared" si="47"/>
        <v>505179.93000000005</v>
      </c>
      <c r="O145" s="23">
        <f>SUM(O146:O153)</f>
        <v>268194.76999999996</v>
      </c>
      <c r="P145" s="23">
        <f t="shared" si="48"/>
        <v>25961.299999999988</v>
      </c>
      <c r="Q145" s="26">
        <f t="shared" si="49"/>
        <v>36.800052793818864</v>
      </c>
      <c r="R145" s="26">
        <f t="shared" si="50"/>
        <v>2.4225369556732086</v>
      </c>
      <c r="S145" s="26">
        <f t="shared" si="51"/>
        <v>36.800052793818864</v>
      </c>
    </row>
    <row r="146" spans="1:19" hidden="1" x14ac:dyDescent="0.25">
      <c r="A146" s="21" t="s">
        <v>275</v>
      </c>
      <c r="B146" s="22" t="s">
        <v>276</v>
      </c>
      <c r="C146" s="23">
        <v>20</v>
      </c>
      <c r="D146" s="23"/>
      <c r="E146" s="23">
        <f t="shared" ref="E146:E153" si="53">+F146-C146</f>
        <v>0</v>
      </c>
      <c r="F146" s="24">
        <v>20</v>
      </c>
      <c r="G146" s="23">
        <f t="shared" si="44"/>
        <v>20</v>
      </c>
      <c r="H146" s="24">
        <v>20</v>
      </c>
      <c r="I146" s="23"/>
      <c r="J146" s="25"/>
      <c r="K146" s="25">
        <v>0</v>
      </c>
      <c r="L146" s="23">
        <f>+H146-K146</f>
        <v>20</v>
      </c>
      <c r="M146" s="23">
        <f>+G146-H146</f>
        <v>0</v>
      </c>
      <c r="N146" s="23">
        <f t="shared" si="47"/>
        <v>20</v>
      </c>
      <c r="O146" s="25">
        <v>0</v>
      </c>
      <c r="P146" s="23">
        <f t="shared" si="48"/>
        <v>0</v>
      </c>
      <c r="Q146" s="26">
        <f>+K146/H146*100</f>
        <v>0</v>
      </c>
      <c r="R146" s="26">
        <f t="shared" si="50"/>
        <v>0</v>
      </c>
      <c r="S146" s="26">
        <f t="shared" si="51"/>
        <v>0</v>
      </c>
    </row>
    <row r="147" spans="1:19" hidden="1" x14ac:dyDescent="0.25">
      <c r="A147" s="21" t="s">
        <v>277</v>
      </c>
      <c r="B147" s="22" t="s">
        <v>278</v>
      </c>
      <c r="C147" s="23">
        <v>20</v>
      </c>
      <c r="D147" s="23"/>
      <c r="E147" s="23">
        <f t="shared" si="53"/>
        <v>0</v>
      </c>
      <c r="F147" s="24">
        <v>20</v>
      </c>
      <c r="G147" s="23">
        <f t="shared" si="44"/>
        <v>20</v>
      </c>
      <c r="H147" s="24">
        <v>20</v>
      </c>
      <c r="I147" s="23"/>
      <c r="J147" s="25"/>
      <c r="K147" s="25">
        <v>0</v>
      </c>
      <c r="L147" s="23">
        <f>+H147-K147</f>
        <v>20</v>
      </c>
      <c r="M147" s="23">
        <f>+G147-H147</f>
        <v>0</v>
      </c>
      <c r="N147" s="23">
        <f t="shared" si="47"/>
        <v>20</v>
      </c>
      <c r="O147" s="25">
        <v>0</v>
      </c>
      <c r="P147" s="23">
        <f t="shared" si="48"/>
        <v>0</v>
      </c>
      <c r="Q147" s="26">
        <f>+K147/H147*100</f>
        <v>0</v>
      </c>
      <c r="R147" s="26">
        <f t="shared" si="50"/>
        <v>0</v>
      </c>
      <c r="S147" s="26">
        <f t="shared" si="51"/>
        <v>0</v>
      </c>
    </row>
    <row r="148" spans="1:19" hidden="1" x14ac:dyDescent="0.25">
      <c r="A148" s="21" t="s">
        <v>279</v>
      </c>
      <c r="B148" s="22" t="s">
        <v>280</v>
      </c>
      <c r="C148" s="23">
        <v>20</v>
      </c>
      <c r="D148" s="23"/>
      <c r="E148" s="23">
        <f t="shared" si="53"/>
        <v>0</v>
      </c>
      <c r="F148" s="24">
        <v>20</v>
      </c>
      <c r="G148" s="23">
        <f t="shared" si="44"/>
        <v>20</v>
      </c>
      <c r="H148" s="24">
        <v>20</v>
      </c>
      <c r="I148" s="23"/>
      <c r="J148" s="25"/>
      <c r="K148" s="25">
        <v>0</v>
      </c>
      <c r="L148" s="23">
        <f>+H148-K148</f>
        <v>20</v>
      </c>
      <c r="M148" s="23">
        <f>+G148-H148</f>
        <v>0</v>
      </c>
      <c r="N148" s="23">
        <f t="shared" si="47"/>
        <v>20</v>
      </c>
      <c r="O148" s="25">
        <v>0</v>
      </c>
      <c r="P148" s="23">
        <f t="shared" si="48"/>
        <v>0</v>
      </c>
      <c r="Q148" s="26">
        <f>+K148/H148*100</f>
        <v>0</v>
      </c>
      <c r="R148" s="26">
        <f t="shared" si="50"/>
        <v>0</v>
      </c>
      <c r="S148" s="26">
        <f t="shared" si="51"/>
        <v>0</v>
      </c>
    </row>
    <row r="149" spans="1:19" hidden="1" x14ac:dyDescent="0.25">
      <c r="A149" s="21"/>
      <c r="B149" s="22"/>
      <c r="C149" s="23"/>
      <c r="D149" s="23"/>
      <c r="E149" s="23">
        <f t="shared" si="53"/>
        <v>0</v>
      </c>
      <c r="F149" s="24">
        <v>0</v>
      </c>
      <c r="G149" s="23">
        <f t="shared" si="44"/>
        <v>0</v>
      </c>
      <c r="H149" s="24">
        <v>0</v>
      </c>
      <c r="I149" s="23"/>
      <c r="J149" s="25"/>
      <c r="K149" s="25">
        <v>0</v>
      </c>
      <c r="L149" s="23"/>
      <c r="M149" s="23"/>
      <c r="N149" s="23"/>
      <c r="O149" s="25">
        <v>0</v>
      </c>
      <c r="P149" s="23"/>
      <c r="Q149" s="26"/>
      <c r="R149" s="26"/>
      <c r="S149" s="26"/>
    </row>
    <row r="150" spans="1:19" hidden="1" x14ac:dyDescent="0.25">
      <c r="A150" s="21" t="s">
        <v>281</v>
      </c>
      <c r="B150" s="22" t="s">
        <v>282</v>
      </c>
      <c r="C150" s="23">
        <v>500</v>
      </c>
      <c r="D150" s="23"/>
      <c r="E150" s="23">
        <f t="shared" si="53"/>
        <v>0</v>
      </c>
      <c r="F150" s="24">
        <v>500</v>
      </c>
      <c r="G150" s="23">
        <f t="shared" si="44"/>
        <v>500</v>
      </c>
      <c r="H150" s="24">
        <v>500</v>
      </c>
      <c r="I150" s="23"/>
      <c r="J150" s="25"/>
      <c r="K150" s="25">
        <v>0</v>
      </c>
      <c r="L150" s="23">
        <f>+H150-K150</f>
        <v>500</v>
      </c>
      <c r="M150" s="23">
        <f>+G150-H150</f>
        <v>0</v>
      </c>
      <c r="N150" s="23">
        <f t="shared" si="47"/>
        <v>500</v>
      </c>
      <c r="O150" s="25">
        <v>0</v>
      </c>
      <c r="P150" s="23">
        <f t="shared" si="48"/>
        <v>0</v>
      </c>
      <c r="Q150" s="26">
        <f t="shared" ref="Q150:Q172" si="54">+K150/H150*100</f>
        <v>0</v>
      </c>
      <c r="R150" s="26">
        <f t="shared" si="50"/>
        <v>0</v>
      </c>
      <c r="S150" s="26">
        <f t="shared" si="51"/>
        <v>0</v>
      </c>
    </row>
    <row r="151" spans="1:19" hidden="1" x14ac:dyDescent="0.25">
      <c r="A151" s="21" t="s">
        <v>283</v>
      </c>
      <c r="B151" s="22" t="s">
        <v>284</v>
      </c>
      <c r="C151" s="23">
        <v>26340</v>
      </c>
      <c r="D151" s="23"/>
      <c r="E151" s="23">
        <f t="shared" si="53"/>
        <v>0</v>
      </c>
      <c r="F151" s="24">
        <v>26340</v>
      </c>
      <c r="G151" s="23">
        <f t="shared" si="44"/>
        <v>26340</v>
      </c>
      <c r="H151" s="24">
        <v>26340</v>
      </c>
      <c r="I151" s="23"/>
      <c r="J151" s="25"/>
      <c r="K151" s="25">
        <v>0</v>
      </c>
      <c r="L151" s="23">
        <f>+H151-K151</f>
        <v>26340</v>
      </c>
      <c r="M151" s="23">
        <f>+G151-H151</f>
        <v>0</v>
      </c>
      <c r="N151" s="23">
        <f t="shared" si="47"/>
        <v>26340</v>
      </c>
      <c r="O151" s="25">
        <v>0</v>
      </c>
      <c r="P151" s="23">
        <f t="shared" si="48"/>
        <v>0</v>
      </c>
      <c r="Q151" s="26">
        <f t="shared" si="54"/>
        <v>0</v>
      </c>
      <c r="R151" s="26">
        <f t="shared" si="50"/>
        <v>0</v>
      </c>
      <c r="S151" s="26">
        <f t="shared" si="51"/>
        <v>0</v>
      </c>
    </row>
    <row r="152" spans="1:19" hidden="1" x14ac:dyDescent="0.25">
      <c r="A152" s="21" t="s">
        <v>285</v>
      </c>
      <c r="B152" s="22" t="s">
        <v>286</v>
      </c>
      <c r="C152" s="23">
        <v>120</v>
      </c>
      <c r="D152" s="23"/>
      <c r="E152" s="23">
        <f t="shared" si="53"/>
        <v>269856</v>
      </c>
      <c r="F152" s="24">
        <v>269976</v>
      </c>
      <c r="G152" s="23">
        <f t="shared" si="44"/>
        <v>269976</v>
      </c>
      <c r="H152" s="24">
        <v>269976</v>
      </c>
      <c r="I152" s="23"/>
      <c r="J152" s="25">
        <v>517.86</v>
      </c>
      <c r="K152" s="25">
        <v>531.72</v>
      </c>
      <c r="L152" s="23">
        <f>+H152-K152</f>
        <v>269444.28000000003</v>
      </c>
      <c r="M152" s="23">
        <f>+G152-H152</f>
        <v>0</v>
      </c>
      <c r="N152" s="23">
        <f t="shared" si="47"/>
        <v>269444.28000000003</v>
      </c>
      <c r="O152" s="25">
        <v>13.86</v>
      </c>
      <c r="P152" s="23">
        <f t="shared" si="48"/>
        <v>517.86</v>
      </c>
      <c r="Q152" s="26">
        <f t="shared" si="54"/>
        <v>0.19695084007467331</v>
      </c>
      <c r="R152" s="26">
        <f t="shared" si="50"/>
        <v>0.19181705040448041</v>
      </c>
      <c r="S152" s="26">
        <f t="shared" si="51"/>
        <v>0.19695084007467331</v>
      </c>
    </row>
    <row r="153" spans="1:19" hidden="1" x14ac:dyDescent="0.25">
      <c r="A153" s="21" t="s">
        <v>287</v>
      </c>
      <c r="B153" s="22" t="s">
        <v>288</v>
      </c>
      <c r="C153" s="23">
        <v>479395</v>
      </c>
      <c r="D153" s="23"/>
      <c r="E153" s="23">
        <f t="shared" si="53"/>
        <v>23065</v>
      </c>
      <c r="F153" s="24">
        <v>502460</v>
      </c>
      <c r="G153" s="23">
        <f t="shared" si="44"/>
        <v>502460</v>
      </c>
      <c r="H153" s="24">
        <v>502460</v>
      </c>
      <c r="I153" s="23"/>
      <c r="J153" s="25">
        <v>18846.349999999999</v>
      </c>
      <c r="K153" s="25">
        <v>293624.34999999998</v>
      </c>
      <c r="L153" s="23">
        <f>+H153-K153</f>
        <v>208835.65000000002</v>
      </c>
      <c r="M153" s="23">
        <f>+G153-H153</f>
        <v>0</v>
      </c>
      <c r="N153" s="23">
        <f t="shared" si="47"/>
        <v>208835.65000000002</v>
      </c>
      <c r="O153" s="25">
        <v>268180.90999999997</v>
      </c>
      <c r="P153" s="23">
        <f t="shared" si="48"/>
        <v>25443.440000000002</v>
      </c>
      <c r="Q153" s="26">
        <f t="shared" si="54"/>
        <v>58.437358197667464</v>
      </c>
      <c r="R153" s="26">
        <f t="shared" si="50"/>
        <v>3.7508159853520677</v>
      </c>
      <c r="S153" s="26">
        <f t="shared" si="51"/>
        <v>58.437358197667464</v>
      </c>
    </row>
    <row r="154" spans="1:19" ht="18" customHeight="1" x14ac:dyDescent="0.25">
      <c r="A154" s="19"/>
      <c r="B154" s="19" t="s">
        <v>289</v>
      </c>
      <c r="C154" s="20">
        <f>SUM(C155:C169)</f>
        <v>23040867</v>
      </c>
      <c r="D154" s="20">
        <f t="shared" ref="D154:P154" si="55">SUM(D155:D169)</f>
        <v>0</v>
      </c>
      <c r="E154" s="20">
        <f t="shared" si="55"/>
        <v>881632</v>
      </c>
      <c r="F154" s="20">
        <f t="shared" si="55"/>
        <v>23922499</v>
      </c>
      <c r="G154" s="20">
        <f t="shared" si="55"/>
        <v>23922499</v>
      </c>
      <c r="H154" s="20">
        <f t="shared" si="55"/>
        <v>8022123</v>
      </c>
      <c r="I154" s="20">
        <f t="shared" si="55"/>
        <v>554500</v>
      </c>
      <c r="J154" s="20">
        <f t="shared" si="55"/>
        <v>2159342.1399999997</v>
      </c>
      <c r="K154" s="20">
        <f t="shared" si="55"/>
        <v>5635151.1400000006</v>
      </c>
      <c r="L154" s="20">
        <f t="shared" si="55"/>
        <v>2386971.86</v>
      </c>
      <c r="M154" s="20">
        <f t="shared" si="55"/>
        <v>15900376</v>
      </c>
      <c r="N154" s="20">
        <f t="shared" si="55"/>
        <v>18287347.859999999</v>
      </c>
      <c r="O154" s="20">
        <f t="shared" si="55"/>
        <v>5609588</v>
      </c>
      <c r="P154" s="20">
        <f t="shared" si="55"/>
        <v>25563.14</v>
      </c>
      <c r="Q154" s="19">
        <f>+K154/H154*100</f>
        <v>70.245135109496587</v>
      </c>
      <c r="R154" s="19">
        <f t="shared" si="50"/>
        <v>9.0264070655829052</v>
      </c>
      <c r="S154" s="19">
        <f t="shared" si="51"/>
        <v>23.555863206431738</v>
      </c>
    </row>
    <row r="155" spans="1:19" x14ac:dyDescent="0.25">
      <c r="A155" s="21" t="s">
        <v>290</v>
      </c>
      <c r="B155" s="22" t="s">
        <v>291</v>
      </c>
      <c r="C155" s="23">
        <v>370000</v>
      </c>
      <c r="D155" s="23">
        <v>0</v>
      </c>
      <c r="E155" s="23">
        <f t="shared" ref="E155:E168" si="56">+F155-C155</f>
        <v>2100</v>
      </c>
      <c r="F155" s="24">
        <v>372100</v>
      </c>
      <c r="G155" s="23">
        <f t="shared" ref="G155:G173" si="57">+C155+E155</f>
        <v>372100</v>
      </c>
      <c r="H155" s="24">
        <v>272100</v>
      </c>
      <c r="I155" s="23">
        <v>0</v>
      </c>
      <c r="J155" s="25">
        <v>4634.28</v>
      </c>
      <c r="K155" s="25">
        <v>22543.279999999999</v>
      </c>
      <c r="L155" s="23">
        <f>+H155-K155</f>
        <v>249556.72</v>
      </c>
      <c r="M155" s="23">
        <f>+G155-H155</f>
        <v>100000</v>
      </c>
      <c r="N155" s="23">
        <f>+G155-K155</f>
        <v>349556.72</v>
      </c>
      <c r="O155" s="25">
        <v>20460</v>
      </c>
      <c r="P155" s="23">
        <f>+K155-O155</f>
        <v>2083.2799999999988</v>
      </c>
      <c r="Q155" s="26">
        <f>+K155/H155*100</f>
        <v>8.2849246600514519</v>
      </c>
      <c r="R155" s="26">
        <f t="shared" si="50"/>
        <v>1.2454393980112872</v>
      </c>
      <c r="S155" s="26">
        <f t="shared" si="51"/>
        <v>6.0583929051330285</v>
      </c>
    </row>
    <row r="156" spans="1:19" x14ac:dyDescent="0.25">
      <c r="A156" s="21" t="s">
        <v>292</v>
      </c>
      <c r="B156" s="22" t="s">
        <v>293</v>
      </c>
      <c r="C156" s="23">
        <v>131350</v>
      </c>
      <c r="D156" s="23">
        <v>0</v>
      </c>
      <c r="E156" s="23">
        <f t="shared" si="56"/>
        <v>0</v>
      </c>
      <c r="F156" s="24">
        <v>131350</v>
      </c>
      <c r="G156" s="23">
        <f t="shared" si="57"/>
        <v>131350</v>
      </c>
      <c r="H156" s="24">
        <v>131350</v>
      </c>
      <c r="I156" s="23">
        <v>0</v>
      </c>
      <c r="J156" s="25">
        <v>0</v>
      </c>
      <c r="K156" s="25">
        <v>0</v>
      </c>
      <c r="L156" s="23">
        <f t="shared" ref="L156:L172" si="58">+H156-K156</f>
        <v>131350</v>
      </c>
      <c r="M156" s="23">
        <f t="shared" ref="M156:M172" si="59">+G156-H156</f>
        <v>0</v>
      </c>
      <c r="N156" s="23">
        <f t="shared" ref="N156:N169" si="60">+G156-K156</f>
        <v>131350</v>
      </c>
      <c r="O156" s="25">
        <v>0</v>
      </c>
      <c r="P156" s="23">
        <f t="shared" ref="P156:P169" si="61">+K156-O156</f>
        <v>0</v>
      </c>
      <c r="Q156" s="26">
        <f t="shared" ref="Q156:Q169" si="62">+K156/H156*100</f>
        <v>0</v>
      </c>
      <c r="R156" s="26">
        <f t="shared" si="50"/>
        <v>0</v>
      </c>
      <c r="S156" s="26">
        <f t="shared" si="51"/>
        <v>0</v>
      </c>
    </row>
    <row r="157" spans="1:19" x14ac:dyDescent="0.25">
      <c r="A157" s="21" t="s">
        <v>294</v>
      </c>
      <c r="B157" s="22" t="s">
        <v>295</v>
      </c>
      <c r="C157" s="23">
        <v>25250</v>
      </c>
      <c r="D157" s="23">
        <v>0</v>
      </c>
      <c r="E157" s="23">
        <f t="shared" si="56"/>
        <v>0</v>
      </c>
      <c r="F157" s="24">
        <v>25250</v>
      </c>
      <c r="G157" s="23">
        <f t="shared" si="57"/>
        <v>25250</v>
      </c>
      <c r="H157" s="24">
        <v>25250</v>
      </c>
      <c r="I157" s="23">
        <v>0</v>
      </c>
      <c r="J157" s="25">
        <v>0</v>
      </c>
      <c r="K157" s="25">
        <v>0</v>
      </c>
      <c r="L157" s="23">
        <f t="shared" si="58"/>
        <v>25250</v>
      </c>
      <c r="M157" s="23">
        <f t="shared" si="59"/>
        <v>0</v>
      </c>
      <c r="N157" s="23">
        <f t="shared" si="60"/>
        <v>25250</v>
      </c>
      <c r="O157" s="25">
        <v>0</v>
      </c>
      <c r="P157" s="23">
        <f t="shared" si="61"/>
        <v>0</v>
      </c>
      <c r="Q157" s="26">
        <f t="shared" si="62"/>
        <v>0</v>
      </c>
      <c r="R157" s="26">
        <f t="shared" si="50"/>
        <v>0</v>
      </c>
      <c r="S157" s="26">
        <f t="shared" si="51"/>
        <v>0</v>
      </c>
    </row>
    <row r="158" spans="1:19" x14ac:dyDescent="0.25">
      <c r="A158" s="21" t="s">
        <v>296</v>
      </c>
      <c r="B158" s="22" t="s">
        <v>297</v>
      </c>
      <c r="C158" s="23">
        <v>38100</v>
      </c>
      <c r="D158" s="23">
        <v>0</v>
      </c>
      <c r="E158" s="23">
        <f t="shared" si="56"/>
        <v>-615</v>
      </c>
      <c r="F158" s="24">
        <v>37485</v>
      </c>
      <c r="G158" s="23">
        <f t="shared" si="57"/>
        <v>37485</v>
      </c>
      <c r="H158" s="24">
        <v>37485</v>
      </c>
      <c r="I158" s="23">
        <v>0</v>
      </c>
      <c r="J158" s="25">
        <v>0</v>
      </c>
      <c r="K158" s="25">
        <v>7200</v>
      </c>
      <c r="L158" s="23">
        <f t="shared" si="58"/>
        <v>30285</v>
      </c>
      <c r="M158" s="23">
        <f t="shared" si="59"/>
        <v>0</v>
      </c>
      <c r="N158" s="23">
        <f t="shared" si="60"/>
        <v>30285</v>
      </c>
      <c r="O158" s="25">
        <v>7200</v>
      </c>
      <c r="P158" s="23">
        <f t="shared" si="61"/>
        <v>0</v>
      </c>
      <c r="Q158" s="26">
        <f t="shared" si="62"/>
        <v>19.207683073229294</v>
      </c>
      <c r="R158" s="26">
        <f t="shared" si="50"/>
        <v>0</v>
      </c>
      <c r="S158" s="26">
        <f t="shared" si="51"/>
        <v>19.207683073229294</v>
      </c>
    </row>
    <row r="159" spans="1:19" x14ac:dyDescent="0.25">
      <c r="A159" s="21" t="s">
        <v>298</v>
      </c>
      <c r="B159" s="22" t="s">
        <v>299</v>
      </c>
      <c r="C159" s="23">
        <v>1000000</v>
      </c>
      <c r="D159" s="23">
        <v>0</v>
      </c>
      <c r="E159" s="23">
        <f t="shared" si="56"/>
        <v>-16147</v>
      </c>
      <c r="F159" s="24">
        <v>983853</v>
      </c>
      <c r="G159" s="23">
        <f t="shared" si="57"/>
        <v>983853</v>
      </c>
      <c r="H159" s="24">
        <v>235853</v>
      </c>
      <c r="I159" s="23">
        <v>0</v>
      </c>
      <c r="J159" s="25">
        <v>0</v>
      </c>
      <c r="K159" s="25">
        <v>0</v>
      </c>
      <c r="L159" s="23">
        <f t="shared" si="58"/>
        <v>235853</v>
      </c>
      <c r="M159" s="23">
        <f t="shared" si="59"/>
        <v>748000</v>
      </c>
      <c r="N159" s="23">
        <f t="shared" si="60"/>
        <v>983853</v>
      </c>
      <c r="O159" s="25">
        <v>0</v>
      </c>
      <c r="P159" s="23">
        <f t="shared" si="61"/>
        <v>0</v>
      </c>
      <c r="Q159" s="26">
        <f t="shared" si="62"/>
        <v>0</v>
      </c>
      <c r="R159" s="26">
        <f t="shared" si="50"/>
        <v>0</v>
      </c>
      <c r="S159" s="26">
        <f t="shared" si="51"/>
        <v>0</v>
      </c>
    </row>
    <row r="160" spans="1:19" x14ac:dyDescent="0.25">
      <c r="A160" s="21" t="s">
        <v>300</v>
      </c>
      <c r="B160" s="22" t="s">
        <v>301</v>
      </c>
      <c r="C160" s="23">
        <v>90000</v>
      </c>
      <c r="D160" s="23">
        <v>0</v>
      </c>
      <c r="E160" s="23">
        <f t="shared" si="56"/>
        <v>0</v>
      </c>
      <c r="F160" s="24">
        <v>90000</v>
      </c>
      <c r="G160" s="23">
        <f t="shared" si="57"/>
        <v>90000</v>
      </c>
      <c r="H160" s="24">
        <v>90000</v>
      </c>
      <c r="I160" s="23">
        <v>0</v>
      </c>
      <c r="J160" s="25">
        <v>10000</v>
      </c>
      <c r="K160" s="25">
        <v>10000</v>
      </c>
      <c r="L160" s="23">
        <f t="shared" si="58"/>
        <v>80000</v>
      </c>
      <c r="M160" s="23">
        <f t="shared" si="59"/>
        <v>0</v>
      </c>
      <c r="N160" s="23">
        <f t="shared" si="60"/>
        <v>80000</v>
      </c>
      <c r="O160" s="25">
        <v>0</v>
      </c>
      <c r="P160" s="23">
        <f t="shared" si="61"/>
        <v>10000</v>
      </c>
      <c r="Q160" s="26">
        <f t="shared" si="62"/>
        <v>11.111111111111111</v>
      </c>
      <c r="R160" s="26">
        <f t="shared" si="50"/>
        <v>11.111111111111111</v>
      </c>
      <c r="S160" s="26">
        <f t="shared" si="51"/>
        <v>11.111111111111111</v>
      </c>
    </row>
    <row r="161" spans="1:19" x14ac:dyDescent="0.25">
      <c r="A161" s="21" t="s">
        <v>302</v>
      </c>
      <c r="B161" s="22" t="s">
        <v>303</v>
      </c>
      <c r="C161" s="23">
        <v>50000</v>
      </c>
      <c r="D161" s="23">
        <v>0</v>
      </c>
      <c r="E161" s="23">
        <f t="shared" si="56"/>
        <v>0</v>
      </c>
      <c r="F161" s="24">
        <v>50000</v>
      </c>
      <c r="G161" s="23">
        <f t="shared" si="57"/>
        <v>50000</v>
      </c>
      <c r="H161" s="24">
        <v>50000</v>
      </c>
      <c r="I161" s="23">
        <v>0</v>
      </c>
      <c r="J161" s="25">
        <v>5000</v>
      </c>
      <c r="K161" s="25">
        <v>25000</v>
      </c>
      <c r="L161" s="23">
        <f t="shared" si="58"/>
        <v>25000</v>
      </c>
      <c r="M161" s="23">
        <f t="shared" si="59"/>
        <v>0</v>
      </c>
      <c r="N161" s="23">
        <f t="shared" si="60"/>
        <v>25000</v>
      </c>
      <c r="O161" s="25">
        <v>25000</v>
      </c>
      <c r="P161" s="23">
        <f t="shared" si="61"/>
        <v>0</v>
      </c>
      <c r="Q161" s="26">
        <f t="shared" si="62"/>
        <v>50</v>
      </c>
      <c r="R161" s="26">
        <f t="shared" si="50"/>
        <v>10</v>
      </c>
      <c r="S161" s="26">
        <f t="shared" si="51"/>
        <v>50</v>
      </c>
    </row>
    <row r="162" spans="1:19" x14ac:dyDescent="0.25">
      <c r="A162" s="21" t="s">
        <v>304</v>
      </c>
      <c r="B162" s="22" t="s">
        <v>305</v>
      </c>
      <c r="C162" s="23">
        <v>50</v>
      </c>
      <c r="D162" s="23">
        <v>0</v>
      </c>
      <c r="E162" s="23">
        <f t="shared" si="56"/>
        <v>0</v>
      </c>
      <c r="F162" s="24">
        <v>50</v>
      </c>
      <c r="G162" s="23">
        <f t="shared" si="57"/>
        <v>50</v>
      </c>
      <c r="H162" s="24">
        <v>50</v>
      </c>
      <c r="I162" s="23">
        <v>0</v>
      </c>
      <c r="J162" s="25">
        <v>0</v>
      </c>
      <c r="K162" s="25">
        <v>0</v>
      </c>
      <c r="L162" s="23">
        <f t="shared" si="58"/>
        <v>50</v>
      </c>
      <c r="M162" s="23">
        <f t="shared" si="59"/>
        <v>0</v>
      </c>
      <c r="N162" s="23">
        <f t="shared" si="60"/>
        <v>50</v>
      </c>
      <c r="O162" s="25">
        <v>0</v>
      </c>
      <c r="P162" s="23">
        <f t="shared" si="61"/>
        <v>0</v>
      </c>
      <c r="Q162" s="26">
        <f t="shared" si="62"/>
        <v>0</v>
      </c>
      <c r="R162" s="26">
        <f t="shared" si="50"/>
        <v>0</v>
      </c>
      <c r="S162" s="26">
        <f t="shared" si="51"/>
        <v>0</v>
      </c>
    </row>
    <row r="163" spans="1:19" x14ac:dyDescent="0.25">
      <c r="A163" s="21" t="s">
        <v>306</v>
      </c>
      <c r="B163" s="22" t="s">
        <v>307</v>
      </c>
      <c r="C163" s="23">
        <v>5000</v>
      </c>
      <c r="D163" s="23">
        <v>0</v>
      </c>
      <c r="E163" s="23">
        <f t="shared" si="56"/>
        <v>0</v>
      </c>
      <c r="F163" s="24">
        <v>5000</v>
      </c>
      <c r="G163" s="23">
        <f t="shared" si="57"/>
        <v>5000</v>
      </c>
      <c r="H163" s="24">
        <v>5000</v>
      </c>
      <c r="I163" s="23">
        <v>0</v>
      </c>
      <c r="J163" s="25">
        <v>0</v>
      </c>
      <c r="K163" s="25">
        <v>0</v>
      </c>
      <c r="L163" s="23">
        <f t="shared" si="58"/>
        <v>5000</v>
      </c>
      <c r="M163" s="23">
        <f t="shared" si="59"/>
        <v>0</v>
      </c>
      <c r="N163" s="23">
        <f t="shared" si="60"/>
        <v>5000</v>
      </c>
      <c r="O163" s="25">
        <v>0</v>
      </c>
      <c r="P163" s="23">
        <f t="shared" si="61"/>
        <v>0</v>
      </c>
      <c r="Q163" s="26">
        <f t="shared" si="62"/>
        <v>0</v>
      </c>
      <c r="R163" s="26">
        <f t="shared" si="50"/>
        <v>0</v>
      </c>
      <c r="S163" s="26">
        <f t="shared" si="51"/>
        <v>0</v>
      </c>
    </row>
    <row r="164" spans="1:19" x14ac:dyDescent="0.25">
      <c r="A164" s="21" t="s">
        <v>308</v>
      </c>
      <c r="B164" s="22" t="s">
        <v>309</v>
      </c>
      <c r="C164" s="23">
        <v>36113</v>
      </c>
      <c r="D164" s="23">
        <v>0</v>
      </c>
      <c r="E164" s="23">
        <f t="shared" si="56"/>
        <v>0</v>
      </c>
      <c r="F164" s="24">
        <v>36113</v>
      </c>
      <c r="G164" s="23">
        <f t="shared" si="57"/>
        <v>36113</v>
      </c>
      <c r="H164" s="24">
        <v>36113</v>
      </c>
      <c r="I164" s="23">
        <v>0</v>
      </c>
      <c r="J164" s="25">
        <v>0</v>
      </c>
      <c r="K164" s="25">
        <v>0</v>
      </c>
      <c r="L164" s="23">
        <f t="shared" si="58"/>
        <v>36113</v>
      </c>
      <c r="M164" s="23">
        <f t="shared" si="59"/>
        <v>0</v>
      </c>
      <c r="N164" s="23">
        <f t="shared" si="60"/>
        <v>36113</v>
      </c>
      <c r="O164" s="25">
        <v>0</v>
      </c>
      <c r="P164" s="23">
        <f t="shared" si="61"/>
        <v>0</v>
      </c>
      <c r="Q164" s="26">
        <f t="shared" si="62"/>
        <v>0</v>
      </c>
      <c r="R164" s="26">
        <f t="shared" si="50"/>
        <v>0</v>
      </c>
      <c r="S164" s="26">
        <f t="shared" si="51"/>
        <v>0</v>
      </c>
    </row>
    <row r="165" spans="1:19" x14ac:dyDescent="0.25">
      <c r="A165" s="21" t="s">
        <v>310</v>
      </c>
      <c r="B165" s="22" t="s">
        <v>311</v>
      </c>
      <c r="C165" s="23">
        <v>595000</v>
      </c>
      <c r="D165" s="23">
        <v>0</v>
      </c>
      <c r="E165" s="23">
        <f t="shared" si="56"/>
        <v>-30000</v>
      </c>
      <c r="F165" s="24">
        <v>565000</v>
      </c>
      <c r="G165" s="23">
        <f t="shared" si="57"/>
        <v>565000</v>
      </c>
      <c r="H165" s="24">
        <v>540000</v>
      </c>
      <c r="I165" s="23">
        <v>50000</v>
      </c>
      <c r="J165" s="25">
        <v>0</v>
      </c>
      <c r="K165" s="25">
        <v>0</v>
      </c>
      <c r="L165" s="23">
        <f t="shared" si="58"/>
        <v>540000</v>
      </c>
      <c r="M165" s="23">
        <f t="shared" si="59"/>
        <v>25000</v>
      </c>
      <c r="N165" s="23">
        <f t="shared" si="60"/>
        <v>565000</v>
      </c>
      <c r="O165" s="25">
        <v>0</v>
      </c>
      <c r="P165" s="23">
        <f t="shared" si="61"/>
        <v>0</v>
      </c>
      <c r="Q165" s="26">
        <f t="shared" si="62"/>
        <v>0</v>
      </c>
      <c r="R165" s="26">
        <f t="shared" si="50"/>
        <v>0</v>
      </c>
      <c r="S165" s="26">
        <f t="shared" si="51"/>
        <v>0</v>
      </c>
    </row>
    <row r="166" spans="1:19" x14ac:dyDescent="0.25">
      <c r="A166" s="21" t="s">
        <v>312</v>
      </c>
      <c r="B166" s="22" t="s">
        <v>313</v>
      </c>
      <c r="C166" s="23">
        <v>100</v>
      </c>
      <c r="D166" s="23">
        <v>0</v>
      </c>
      <c r="E166" s="23">
        <f t="shared" si="56"/>
        <v>0</v>
      </c>
      <c r="F166" s="24">
        <v>100</v>
      </c>
      <c r="G166" s="23">
        <f t="shared" si="57"/>
        <v>100</v>
      </c>
      <c r="H166" s="24">
        <v>100</v>
      </c>
      <c r="I166" s="23">
        <v>0</v>
      </c>
      <c r="J166" s="25">
        <v>0</v>
      </c>
      <c r="K166" s="25">
        <v>0</v>
      </c>
      <c r="L166" s="23">
        <f t="shared" si="58"/>
        <v>100</v>
      </c>
      <c r="M166" s="23">
        <f t="shared" si="59"/>
        <v>0</v>
      </c>
      <c r="N166" s="23">
        <f t="shared" si="60"/>
        <v>100</v>
      </c>
      <c r="O166" s="25">
        <v>0</v>
      </c>
      <c r="P166" s="23">
        <f t="shared" si="61"/>
        <v>0</v>
      </c>
      <c r="Q166" s="26">
        <f t="shared" si="62"/>
        <v>0</v>
      </c>
      <c r="R166" s="26">
        <f t="shared" si="50"/>
        <v>0</v>
      </c>
      <c r="S166" s="26">
        <f t="shared" si="51"/>
        <v>0</v>
      </c>
    </row>
    <row r="167" spans="1:19" x14ac:dyDescent="0.25">
      <c r="A167" s="21" t="s">
        <v>314</v>
      </c>
      <c r="B167" s="22" t="s">
        <v>315</v>
      </c>
      <c r="C167" s="23">
        <v>20584804</v>
      </c>
      <c r="D167" s="23">
        <v>0</v>
      </c>
      <c r="E167" s="23">
        <f t="shared" si="56"/>
        <v>410878</v>
      </c>
      <c r="F167" s="24">
        <v>20995682</v>
      </c>
      <c r="G167" s="23">
        <f t="shared" si="57"/>
        <v>20995682</v>
      </c>
      <c r="H167" s="24">
        <v>5968306</v>
      </c>
      <c r="I167" s="23">
        <v>0</v>
      </c>
      <c r="J167" s="25">
        <v>2126228</v>
      </c>
      <c r="K167" s="25">
        <v>5556928</v>
      </c>
      <c r="L167" s="23">
        <f t="shared" si="58"/>
        <v>411378</v>
      </c>
      <c r="M167" s="23">
        <f t="shared" si="59"/>
        <v>15027376</v>
      </c>
      <c r="N167" s="23">
        <f t="shared" si="60"/>
        <v>15438754</v>
      </c>
      <c r="O167" s="25">
        <v>5556928</v>
      </c>
      <c r="P167" s="23">
        <f t="shared" si="61"/>
        <v>0</v>
      </c>
      <c r="Q167" s="26">
        <f t="shared" si="62"/>
        <v>93.107290410377757</v>
      </c>
      <c r="R167" s="26">
        <f t="shared" si="50"/>
        <v>10.126977537571772</v>
      </c>
      <c r="S167" s="26">
        <f t="shared" si="51"/>
        <v>26.46700402492284</v>
      </c>
    </row>
    <row r="168" spans="1:19" x14ac:dyDescent="0.25">
      <c r="A168" s="21" t="s">
        <v>316</v>
      </c>
      <c r="B168" s="22" t="s">
        <v>317</v>
      </c>
      <c r="C168" s="23">
        <v>35000</v>
      </c>
      <c r="D168" s="23">
        <v>0</v>
      </c>
      <c r="E168" s="23">
        <f t="shared" si="56"/>
        <v>-13040</v>
      </c>
      <c r="F168" s="24">
        <v>21960</v>
      </c>
      <c r="G168" s="23">
        <f t="shared" si="57"/>
        <v>21960</v>
      </c>
      <c r="H168" s="24">
        <v>21960</v>
      </c>
      <c r="I168" s="23">
        <v>0</v>
      </c>
      <c r="J168" s="25">
        <v>0</v>
      </c>
      <c r="K168" s="25">
        <v>0</v>
      </c>
      <c r="L168" s="23">
        <f t="shared" si="58"/>
        <v>21960</v>
      </c>
      <c r="M168" s="23">
        <f t="shared" si="59"/>
        <v>0</v>
      </c>
      <c r="N168" s="23">
        <f t="shared" si="60"/>
        <v>21960</v>
      </c>
      <c r="O168" s="25">
        <v>0</v>
      </c>
      <c r="P168" s="23">
        <f t="shared" si="61"/>
        <v>0</v>
      </c>
      <c r="Q168" s="26">
        <f t="shared" si="62"/>
        <v>0</v>
      </c>
      <c r="R168" s="26">
        <f t="shared" si="50"/>
        <v>0</v>
      </c>
      <c r="S168" s="26">
        <f t="shared" si="51"/>
        <v>0</v>
      </c>
    </row>
    <row r="169" spans="1:19" x14ac:dyDescent="0.25">
      <c r="A169" s="21" t="s">
        <v>318</v>
      </c>
      <c r="B169" s="22" t="s">
        <v>319</v>
      </c>
      <c r="C169" s="23">
        <f>SUM(C170:C173)</f>
        <v>80100</v>
      </c>
      <c r="D169" s="23">
        <f t="shared" ref="D169" si="63">SUM(D170:D173)</f>
        <v>0</v>
      </c>
      <c r="E169" s="23">
        <f>SUM(E170:E173)</f>
        <v>528456</v>
      </c>
      <c r="F169" s="23">
        <f t="shared" ref="F169:H169" si="64">SUM(F170:F173)</f>
        <v>608556</v>
      </c>
      <c r="G169" s="23">
        <f t="shared" si="57"/>
        <v>608556</v>
      </c>
      <c r="H169" s="23">
        <f t="shared" si="64"/>
        <v>608556</v>
      </c>
      <c r="I169" s="23">
        <f>474500+30000</f>
        <v>504500</v>
      </c>
      <c r="J169" s="23">
        <f t="shared" ref="J169:O169" si="65">SUM(J170:J172)</f>
        <v>13479.86</v>
      </c>
      <c r="K169" s="23">
        <f t="shared" si="65"/>
        <v>13479.86</v>
      </c>
      <c r="L169" s="23">
        <f t="shared" si="58"/>
        <v>595076.14</v>
      </c>
      <c r="M169" s="23">
        <f t="shared" si="59"/>
        <v>0</v>
      </c>
      <c r="N169" s="23">
        <f t="shared" si="60"/>
        <v>595076.14</v>
      </c>
      <c r="O169" s="23">
        <f t="shared" si="65"/>
        <v>0</v>
      </c>
      <c r="P169" s="23">
        <f t="shared" si="61"/>
        <v>13479.86</v>
      </c>
      <c r="Q169" s="26">
        <f t="shared" si="62"/>
        <v>2.2150566258487303</v>
      </c>
      <c r="R169" s="26">
        <f t="shared" si="50"/>
        <v>2.2150566258487303</v>
      </c>
      <c r="S169" s="26">
        <f t="shared" si="51"/>
        <v>2.2150566258487303</v>
      </c>
    </row>
    <row r="170" spans="1:19" hidden="1" x14ac:dyDescent="0.25">
      <c r="A170" s="21" t="s">
        <v>320</v>
      </c>
      <c r="B170" s="22" t="s">
        <v>321</v>
      </c>
      <c r="C170" s="23">
        <v>40</v>
      </c>
      <c r="D170" s="23"/>
      <c r="E170" s="23">
        <f>+F170-C170</f>
        <v>519269</v>
      </c>
      <c r="F170" s="24">
        <v>519309</v>
      </c>
      <c r="G170" s="23">
        <f t="shared" si="57"/>
        <v>519309</v>
      </c>
      <c r="H170" s="24">
        <v>519309</v>
      </c>
      <c r="I170" s="23"/>
      <c r="J170" s="25">
        <v>13479.86</v>
      </c>
      <c r="K170" s="25">
        <v>13479.86</v>
      </c>
      <c r="L170" s="23">
        <f t="shared" si="58"/>
        <v>505829.14</v>
      </c>
      <c r="M170" s="23">
        <f t="shared" si="59"/>
        <v>0</v>
      </c>
      <c r="N170" s="23">
        <f t="shared" si="47"/>
        <v>505829.14</v>
      </c>
      <c r="O170" s="25">
        <v>0</v>
      </c>
      <c r="P170" s="23">
        <f t="shared" si="48"/>
        <v>13479.86</v>
      </c>
      <c r="Q170" s="26">
        <f>+K170/H170*100</f>
        <v>2.5957300951841775</v>
      </c>
      <c r="R170" s="26">
        <f t="shared" si="50"/>
        <v>2.5957300951841775</v>
      </c>
      <c r="S170" s="26">
        <f t="shared" si="51"/>
        <v>2.5957300951841775</v>
      </c>
    </row>
    <row r="171" spans="1:19" hidden="1" x14ac:dyDescent="0.25">
      <c r="A171" s="21" t="s">
        <v>322</v>
      </c>
      <c r="B171" s="22" t="s">
        <v>323</v>
      </c>
      <c r="C171" s="23">
        <v>20</v>
      </c>
      <c r="D171" s="23"/>
      <c r="E171" s="23">
        <f>+F171-C171</f>
        <v>0</v>
      </c>
      <c r="F171" s="24">
        <v>20</v>
      </c>
      <c r="G171" s="23">
        <f t="shared" si="57"/>
        <v>20</v>
      </c>
      <c r="H171" s="24">
        <v>20</v>
      </c>
      <c r="I171" s="23"/>
      <c r="J171" s="25"/>
      <c r="K171" s="25">
        <v>0</v>
      </c>
      <c r="L171" s="23">
        <f t="shared" si="58"/>
        <v>20</v>
      </c>
      <c r="M171" s="23">
        <f t="shared" si="59"/>
        <v>0</v>
      </c>
      <c r="N171" s="23">
        <f t="shared" si="47"/>
        <v>20</v>
      </c>
      <c r="O171" s="25">
        <v>0</v>
      </c>
      <c r="P171" s="23">
        <f t="shared" si="48"/>
        <v>0</v>
      </c>
      <c r="Q171" s="26">
        <f t="shared" si="54"/>
        <v>0</v>
      </c>
      <c r="R171" s="26">
        <f t="shared" si="50"/>
        <v>0</v>
      </c>
      <c r="S171" s="26">
        <f t="shared" si="51"/>
        <v>0</v>
      </c>
    </row>
    <row r="172" spans="1:19" hidden="1" x14ac:dyDescent="0.25">
      <c r="A172" s="21" t="s">
        <v>324</v>
      </c>
      <c r="B172" s="22" t="s">
        <v>325</v>
      </c>
      <c r="C172" s="23">
        <v>80040</v>
      </c>
      <c r="D172" s="23"/>
      <c r="E172" s="23">
        <f>+F172-C172</f>
        <v>-3853</v>
      </c>
      <c r="F172" s="24">
        <v>76187</v>
      </c>
      <c r="G172" s="23">
        <f t="shared" si="57"/>
        <v>76187</v>
      </c>
      <c r="H172" s="24">
        <v>76187</v>
      </c>
      <c r="I172" s="23"/>
      <c r="J172" s="25">
        <v>0</v>
      </c>
      <c r="K172" s="25">
        <v>0</v>
      </c>
      <c r="L172" s="23">
        <f t="shared" si="58"/>
        <v>76187</v>
      </c>
      <c r="M172" s="23">
        <f t="shared" si="59"/>
        <v>0</v>
      </c>
      <c r="N172" s="23">
        <f t="shared" si="47"/>
        <v>76187</v>
      </c>
      <c r="O172" s="25">
        <v>0</v>
      </c>
      <c r="P172" s="23">
        <f t="shared" si="48"/>
        <v>0</v>
      </c>
      <c r="Q172" s="26">
        <f t="shared" si="54"/>
        <v>0</v>
      </c>
      <c r="R172" s="26">
        <f t="shared" si="50"/>
        <v>0</v>
      </c>
      <c r="S172" s="26">
        <f t="shared" si="51"/>
        <v>0</v>
      </c>
    </row>
    <row r="173" spans="1:19" hidden="1" x14ac:dyDescent="0.25">
      <c r="A173" s="21"/>
      <c r="B173" s="22"/>
      <c r="C173" s="23"/>
      <c r="D173" s="23"/>
      <c r="E173" s="23">
        <f>+F173-C173</f>
        <v>13040</v>
      </c>
      <c r="F173" s="24">
        <v>13040</v>
      </c>
      <c r="G173" s="23">
        <f t="shared" si="57"/>
        <v>13040</v>
      </c>
      <c r="H173" s="24">
        <v>13040</v>
      </c>
      <c r="I173" s="23"/>
      <c r="J173" s="25">
        <v>0</v>
      </c>
      <c r="K173" s="25">
        <v>0</v>
      </c>
      <c r="L173" s="23"/>
      <c r="M173" s="23"/>
      <c r="N173" s="23"/>
      <c r="O173" s="25">
        <v>0</v>
      </c>
      <c r="P173" s="23"/>
      <c r="Q173" s="26"/>
      <c r="R173" s="26"/>
      <c r="S173" s="26"/>
    </row>
    <row r="174" spans="1:19" ht="15.75" customHeight="1" x14ac:dyDescent="0.25">
      <c r="A174" s="19"/>
      <c r="B174" s="19" t="s">
        <v>326</v>
      </c>
      <c r="C174" s="20">
        <f>SUM(C175:C176)</f>
        <v>2100000</v>
      </c>
      <c r="D174" s="20">
        <f t="shared" ref="D174:P174" si="66">SUM(D175:D176)</f>
        <v>0</v>
      </c>
      <c r="E174" s="20">
        <f t="shared" si="66"/>
        <v>0</v>
      </c>
      <c r="F174" s="20">
        <f t="shared" si="66"/>
        <v>2100000</v>
      </c>
      <c r="G174" s="20">
        <f>SUM(G175:G176)</f>
        <v>2100000</v>
      </c>
      <c r="H174" s="20">
        <f t="shared" si="66"/>
        <v>525003</v>
      </c>
      <c r="I174" s="20">
        <f t="shared" si="66"/>
        <v>0</v>
      </c>
      <c r="J174" s="20">
        <f t="shared" si="66"/>
        <v>266067.71000000002</v>
      </c>
      <c r="K174" s="20">
        <f t="shared" si="66"/>
        <v>444922.70999999996</v>
      </c>
      <c r="L174" s="20">
        <f t="shared" si="66"/>
        <v>80080.290000000008</v>
      </c>
      <c r="M174" s="20">
        <f t="shared" si="66"/>
        <v>1574997</v>
      </c>
      <c r="N174" s="20">
        <f t="shared" si="66"/>
        <v>1655077.29</v>
      </c>
      <c r="O174" s="20">
        <f t="shared" si="66"/>
        <v>444922.70999999996</v>
      </c>
      <c r="P174" s="20">
        <f t="shared" si="66"/>
        <v>0</v>
      </c>
      <c r="Q174" s="19">
        <f>+K174/H174*100</f>
        <v>84.746698590293761</v>
      </c>
      <c r="R174" s="19">
        <f t="shared" si="50"/>
        <v>12.669890952380952</v>
      </c>
      <c r="S174" s="19">
        <f t="shared" si="51"/>
        <v>21.186795714285715</v>
      </c>
    </row>
    <row r="175" spans="1:19" x14ac:dyDescent="0.25">
      <c r="A175" s="21" t="s">
        <v>327</v>
      </c>
      <c r="B175" s="22" t="s">
        <v>328</v>
      </c>
      <c r="C175" s="23">
        <v>1600000</v>
      </c>
      <c r="D175" s="23">
        <v>0</v>
      </c>
      <c r="E175" s="23">
        <f>+F175-C175</f>
        <v>0</v>
      </c>
      <c r="F175" s="24">
        <v>1600000</v>
      </c>
      <c r="G175" s="23">
        <f>+C175+E175</f>
        <v>1600000</v>
      </c>
      <c r="H175" s="24">
        <v>400002</v>
      </c>
      <c r="I175" s="23">
        <v>0</v>
      </c>
      <c r="J175" s="25">
        <v>211558.56</v>
      </c>
      <c r="K175" s="25">
        <v>351795.06</v>
      </c>
      <c r="L175" s="23">
        <f>+H175-K175</f>
        <v>48206.94</v>
      </c>
      <c r="M175" s="23">
        <f>+G175-H175</f>
        <v>1199998</v>
      </c>
      <c r="N175" s="23">
        <f>+G175-K175</f>
        <v>1248204.94</v>
      </c>
      <c r="O175" s="25">
        <v>351795.06</v>
      </c>
      <c r="P175" s="23">
        <f>+K175-O175</f>
        <v>0</v>
      </c>
      <c r="Q175" s="26">
        <f>+K175/H175*100</f>
        <v>87.9483252583737</v>
      </c>
      <c r="R175" s="26">
        <f t="shared" si="50"/>
        <v>13.222410000000002</v>
      </c>
      <c r="S175" s="26">
        <f t="shared" si="51"/>
        <v>21.987191249999999</v>
      </c>
    </row>
    <row r="176" spans="1:19" x14ac:dyDescent="0.25">
      <c r="A176" s="21" t="s">
        <v>329</v>
      </c>
      <c r="B176" s="22" t="s">
        <v>330</v>
      </c>
      <c r="C176" s="23">
        <v>500000</v>
      </c>
      <c r="D176" s="23">
        <v>0</v>
      </c>
      <c r="E176" s="23">
        <f>+F176-C176</f>
        <v>0</v>
      </c>
      <c r="F176" s="24">
        <v>500000</v>
      </c>
      <c r="G176" s="23">
        <f>+C176+E176</f>
        <v>500000</v>
      </c>
      <c r="H176" s="24">
        <v>125001</v>
      </c>
      <c r="I176" s="23">
        <v>0</v>
      </c>
      <c r="J176" s="25">
        <v>54509.15</v>
      </c>
      <c r="K176" s="25">
        <v>93127.65</v>
      </c>
      <c r="L176" s="23">
        <f>+H176-K176</f>
        <v>31873.350000000006</v>
      </c>
      <c r="M176" s="23">
        <f>+G176-H176</f>
        <v>374999</v>
      </c>
      <c r="N176" s="23">
        <f>+G176-K176</f>
        <v>406872.35</v>
      </c>
      <c r="O176" s="25">
        <v>93127.65</v>
      </c>
      <c r="P176" s="23">
        <f>+K176-O176</f>
        <v>0</v>
      </c>
      <c r="Q176" s="26">
        <f>+K176/H176*100</f>
        <v>74.501523987808099</v>
      </c>
      <c r="R176" s="26">
        <f t="shared" si="50"/>
        <v>10.90183</v>
      </c>
      <c r="S176" s="26">
        <f t="shared" si="51"/>
        <v>18.625529999999998</v>
      </c>
    </row>
    <row r="177" spans="1:19" x14ac:dyDescent="0.25">
      <c r="A177" s="19"/>
      <c r="B177" s="19" t="s">
        <v>331</v>
      </c>
      <c r="C177" s="20">
        <f>SUM(C178:C180)</f>
        <v>2755478</v>
      </c>
      <c r="D177" s="20">
        <f t="shared" ref="D177:P177" si="67">SUM(D178:D180)</f>
        <v>0</v>
      </c>
      <c r="E177" s="20">
        <f t="shared" si="67"/>
        <v>-410878</v>
      </c>
      <c r="F177" s="20">
        <f t="shared" si="67"/>
        <v>2344600</v>
      </c>
      <c r="G177" s="20">
        <f t="shared" si="67"/>
        <v>2344600</v>
      </c>
      <c r="H177" s="20">
        <f t="shared" si="67"/>
        <v>894600</v>
      </c>
      <c r="I177" s="20">
        <f t="shared" si="67"/>
        <v>0</v>
      </c>
      <c r="J177" s="20">
        <f t="shared" si="67"/>
        <v>-141250</v>
      </c>
      <c r="K177" s="20">
        <f t="shared" si="67"/>
        <v>29500</v>
      </c>
      <c r="L177" s="20">
        <f t="shared" si="67"/>
        <v>865100</v>
      </c>
      <c r="M177" s="20">
        <f t="shared" si="67"/>
        <v>1450000</v>
      </c>
      <c r="N177" s="20">
        <f t="shared" si="67"/>
        <v>2315100</v>
      </c>
      <c r="O177" s="20">
        <f t="shared" si="67"/>
        <v>17500</v>
      </c>
      <c r="P177" s="20">
        <f t="shared" si="67"/>
        <v>12000</v>
      </c>
      <c r="Q177" s="19">
        <f t="shared" ref="Q177" si="68">+K177/H177*100</f>
        <v>3.2975631567180863</v>
      </c>
      <c r="R177" s="19">
        <f t="shared" si="50"/>
        <v>-6.0244817879382415</v>
      </c>
      <c r="S177" s="19">
        <f t="shared" si="51"/>
        <v>1.2582103557109954</v>
      </c>
    </row>
    <row r="178" spans="1:19" x14ac:dyDescent="0.25">
      <c r="A178" s="21" t="s">
        <v>332</v>
      </c>
      <c r="B178" s="22" t="s">
        <v>333</v>
      </c>
      <c r="C178" s="23">
        <v>410878</v>
      </c>
      <c r="D178" s="23">
        <v>0</v>
      </c>
      <c r="E178" s="23">
        <f>+F178-C178</f>
        <v>-410878</v>
      </c>
      <c r="F178" s="24">
        <v>0</v>
      </c>
      <c r="G178" s="23">
        <f>+C178+E178</f>
        <v>0</v>
      </c>
      <c r="H178" s="24">
        <v>0</v>
      </c>
      <c r="I178" s="23">
        <v>0</v>
      </c>
      <c r="J178" s="25">
        <v>0</v>
      </c>
      <c r="K178" s="25">
        <v>0</v>
      </c>
      <c r="L178" s="23">
        <f>+H178-K178</f>
        <v>0</v>
      </c>
      <c r="M178" s="23">
        <f>+G178-H178</f>
        <v>0</v>
      </c>
      <c r="N178" s="23">
        <f>+G178-K178</f>
        <v>0</v>
      </c>
      <c r="O178" s="25">
        <v>0</v>
      </c>
      <c r="P178" s="23">
        <f>+K178-O178</f>
        <v>0</v>
      </c>
      <c r="Q178" s="26">
        <v>0</v>
      </c>
      <c r="R178" s="26">
        <v>0</v>
      </c>
      <c r="S178" s="26">
        <v>0</v>
      </c>
    </row>
    <row r="179" spans="1:19" x14ac:dyDescent="0.25">
      <c r="A179" s="21" t="s">
        <v>334</v>
      </c>
      <c r="B179" s="22" t="s">
        <v>335</v>
      </c>
      <c r="C179" s="23">
        <v>2500</v>
      </c>
      <c r="D179" s="23">
        <v>0</v>
      </c>
      <c r="E179" s="23">
        <f>+F179-C179</f>
        <v>0</v>
      </c>
      <c r="F179" s="24">
        <v>2500</v>
      </c>
      <c r="G179" s="23">
        <f>+C179+E179</f>
        <v>2500</v>
      </c>
      <c r="H179" s="24">
        <v>2500</v>
      </c>
      <c r="I179" s="23">
        <v>0</v>
      </c>
      <c r="J179" s="25">
        <v>0</v>
      </c>
      <c r="K179" s="25">
        <v>0</v>
      </c>
      <c r="L179" s="23">
        <f t="shared" ref="L179:L180" si="69">+H179-K179</f>
        <v>2500</v>
      </c>
      <c r="M179" s="23">
        <f t="shared" ref="M179:M180" si="70">+G179-H179</f>
        <v>0</v>
      </c>
      <c r="N179" s="23">
        <f t="shared" ref="N179:N180" si="71">+G179-K179</f>
        <v>2500</v>
      </c>
      <c r="O179" s="25">
        <v>0</v>
      </c>
      <c r="P179" s="23">
        <f t="shared" ref="P179:P180" si="72">+K179-O179</f>
        <v>0</v>
      </c>
      <c r="Q179" s="26">
        <f t="shared" ref="Q179:Q180" si="73">+K179/H179*100</f>
        <v>0</v>
      </c>
      <c r="R179" s="26">
        <f t="shared" ref="R179" si="74">+J179/G179*100</f>
        <v>0</v>
      </c>
      <c r="S179" s="26">
        <f t="shared" ref="S179:S180" si="75">+K179/G179*100</f>
        <v>0</v>
      </c>
    </row>
    <row r="180" spans="1:19" x14ac:dyDescent="0.25">
      <c r="A180" s="21" t="s">
        <v>336</v>
      </c>
      <c r="B180" s="22" t="s">
        <v>337</v>
      </c>
      <c r="C180" s="23">
        <v>2342100</v>
      </c>
      <c r="D180" s="23">
        <v>0</v>
      </c>
      <c r="E180" s="23">
        <f>+F180-C180</f>
        <v>0</v>
      </c>
      <c r="F180" s="29">
        <v>2342100</v>
      </c>
      <c r="G180" s="23">
        <f>+C180+E180</f>
        <v>2342100</v>
      </c>
      <c r="H180" s="29">
        <v>892100</v>
      </c>
      <c r="I180" s="23">
        <v>0</v>
      </c>
      <c r="J180" s="25">
        <v>-141250</v>
      </c>
      <c r="K180" s="25">
        <v>29500</v>
      </c>
      <c r="L180" s="23">
        <f t="shared" si="69"/>
        <v>862600</v>
      </c>
      <c r="M180" s="23">
        <f t="shared" si="70"/>
        <v>1450000</v>
      </c>
      <c r="N180" s="23">
        <f t="shared" si="71"/>
        <v>2312600</v>
      </c>
      <c r="O180" s="25">
        <v>17500</v>
      </c>
      <c r="P180" s="23">
        <f t="shared" si="72"/>
        <v>12000</v>
      </c>
      <c r="Q180" s="26">
        <f t="shared" si="73"/>
        <v>3.3068041699361062</v>
      </c>
      <c r="R180" s="26">
        <f>+J180/G180*100</f>
        <v>-6.0309124290166949</v>
      </c>
      <c r="S180" s="26">
        <f t="shared" si="75"/>
        <v>1.2595533922548141</v>
      </c>
    </row>
    <row r="181" spans="1:19" x14ac:dyDescent="0.25">
      <c r="A181" s="21"/>
      <c r="B181" s="30"/>
      <c r="C181" s="30"/>
      <c r="D181" s="30"/>
      <c r="E181" s="30"/>
      <c r="F181" s="23"/>
      <c r="G181" s="30"/>
      <c r="H181" s="30"/>
      <c r="I181" s="31"/>
      <c r="J181" s="30"/>
      <c r="K181" s="30"/>
      <c r="L181" s="30"/>
      <c r="M181" s="30"/>
      <c r="N181" s="30"/>
      <c r="O181" s="30"/>
      <c r="P181" s="30"/>
      <c r="Q181" s="32"/>
      <c r="R181" s="32"/>
      <c r="S181" s="32"/>
    </row>
    <row r="182" spans="1:19" ht="19.5" customHeight="1" x14ac:dyDescent="0.25">
      <c r="A182" s="16" t="s">
        <v>338</v>
      </c>
      <c r="B182" s="16"/>
      <c r="C182" s="17">
        <f>+C183+C205+C237+C248+C253+C271+C275+C190</f>
        <v>180952805</v>
      </c>
      <c r="D182" s="17">
        <f>+D183+D205+D237+D248+D253+D271+D275+D190</f>
        <v>0</v>
      </c>
      <c r="E182" s="17">
        <f>+E183+E205+E237+E248+E253+E271+E275+E190</f>
        <v>5816</v>
      </c>
      <c r="F182" s="17">
        <f t="shared" ref="F182:G182" si="76">+F183+F205+F237+F248+F253+F271+F275+F190</f>
        <v>180958621</v>
      </c>
      <c r="G182" s="17">
        <f t="shared" si="76"/>
        <v>180958621</v>
      </c>
      <c r="H182" s="17">
        <f>+H183+H205+H237+H248+H253+H271+H275+H190</f>
        <v>106039579</v>
      </c>
      <c r="I182" s="17">
        <f t="shared" ref="I182:O182" si="77">+I183+I205+I237+I248+I253+I271+I275+I190</f>
        <v>28403785.68</v>
      </c>
      <c r="J182" s="17">
        <f t="shared" si="77"/>
        <v>5981486.7300000004</v>
      </c>
      <c r="K182" s="17">
        <f t="shared" si="77"/>
        <v>18991751.780000001</v>
      </c>
      <c r="L182" s="17">
        <f t="shared" si="77"/>
        <v>87047827.219999999</v>
      </c>
      <c r="M182" s="17">
        <f t="shared" si="77"/>
        <v>74919042</v>
      </c>
      <c r="N182" s="17">
        <f t="shared" si="77"/>
        <v>161679443.22</v>
      </c>
      <c r="O182" s="17">
        <f t="shared" si="77"/>
        <v>11374318.109999999</v>
      </c>
      <c r="P182" s="17">
        <f>+P183+P205+P237+P248+P251+P271+P275+P190</f>
        <v>2597290.7800000003</v>
      </c>
      <c r="Q182" s="18">
        <f>+K182/H182*100</f>
        <v>17.910059582563981</v>
      </c>
      <c r="R182" s="18">
        <f t="shared" si="50"/>
        <v>3.3054444695398075</v>
      </c>
      <c r="S182" s="18">
        <f t="shared" si="51"/>
        <v>10.495079855852794</v>
      </c>
    </row>
    <row r="183" spans="1:19" x14ac:dyDescent="0.25">
      <c r="A183" s="19"/>
      <c r="B183" s="19" t="s">
        <v>33</v>
      </c>
      <c r="C183" s="20">
        <f>SUM(C184:C189)</f>
        <v>609273</v>
      </c>
      <c r="D183" s="20">
        <f t="shared" ref="D183:P183" si="78">SUM(D184:D189)</f>
        <v>0</v>
      </c>
      <c r="E183" s="20">
        <f t="shared" si="78"/>
        <v>0</v>
      </c>
      <c r="F183" s="20">
        <f t="shared" si="78"/>
        <v>609273</v>
      </c>
      <c r="G183" s="20">
        <f t="shared" si="78"/>
        <v>609273</v>
      </c>
      <c r="H183" s="20">
        <f t="shared" si="78"/>
        <v>299143</v>
      </c>
      <c r="I183" s="20">
        <f t="shared" si="78"/>
        <v>0</v>
      </c>
      <c r="J183" s="20">
        <f t="shared" si="78"/>
        <v>90288.69</v>
      </c>
      <c r="K183" s="20">
        <f t="shared" si="78"/>
        <v>267690.74</v>
      </c>
      <c r="L183" s="20">
        <f t="shared" si="78"/>
        <v>31452.260000000009</v>
      </c>
      <c r="M183" s="20">
        <f t="shared" si="78"/>
        <v>310130</v>
      </c>
      <c r="N183" s="20">
        <f t="shared" si="78"/>
        <v>341582.26000000007</v>
      </c>
      <c r="O183" s="20">
        <f t="shared" si="78"/>
        <v>165055.06</v>
      </c>
      <c r="P183" s="20">
        <f t="shared" si="78"/>
        <v>102635.68000000001</v>
      </c>
      <c r="Q183" s="19">
        <f t="shared" ref="Q183:Q190" si="79">+K183/H183*100</f>
        <v>89.485877991462274</v>
      </c>
      <c r="R183" s="19">
        <f t="shared" si="50"/>
        <v>14.819086025476263</v>
      </c>
      <c r="S183" s="19">
        <f t="shared" si="51"/>
        <v>43.936091046214095</v>
      </c>
    </row>
    <row r="184" spans="1:19" x14ac:dyDescent="0.25">
      <c r="A184" s="21" t="s">
        <v>339</v>
      </c>
      <c r="B184" s="33" t="s">
        <v>340</v>
      </c>
      <c r="C184" s="23">
        <v>491400</v>
      </c>
      <c r="D184" s="23">
        <v>0</v>
      </c>
      <c r="E184" s="23">
        <f t="shared" ref="E184:E189" si="80">+F184-C184</f>
        <v>0</v>
      </c>
      <c r="F184" s="24">
        <v>491400</v>
      </c>
      <c r="G184" s="23">
        <f t="shared" ref="G184:G189" si="81">+C184+E184</f>
        <v>491400</v>
      </c>
      <c r="H184" s="24">
        <v>245700</v>
      </c>
      <c r="I184" s="23">
        <v>0</v>
      </c>
      <c r="J184" s="25">
        <v>77829.81</v>
      </c>
      <c r="K184" s="25">
        <v>219369.46</v>
      </c>
      <c r="L184" s="23">
        <f>+H184-K184</f>
        <v>26330.540000000008</v>
      </c>
      <c r="M184" s="23">
        <f>+G184-H184</f>
        <v>245700</v>
      </c>
      <c r="N184" s="23">
        <f>+G184-K184</f>
        <v>272030.54000000004</v>
      </c>
      <c r="O184" s="25">
        <v>152454.04999999999</v>
      </c>
      <c r="P184" s="23">
        <f>+K184-O184</f>
        <v>66915.41</v>
      </c>
      <c r="Q184" s="26">
        <f>+K184/H184*100</f>
        <v>89.283459503459497</v>
      </c>
      <c r="R184" s="26">
        <f>+J184/G184*100</f>
        <v>15.838382173382174</v>
      </c>
      <c r="S184" s="26">
        <f>+K184/G184*100</f>
        <v>44.641729751729748</v>
      </c>
    </row>
    <row r="185" spans="1:19" x14ac:dyDescent="0.25">
      <c r="A185" s="21" t="s">
        <v>44</v>
      </c>
      <c r="B185" s="33" t="s">
        <v>45</v>
      </c>
      <c r="C185" s="23">
        <v>38500</v>
      </c>
      <c r="D185" s="23">
        <v>0</v>
      </c>
      <c r="E185" s="23">
        <f t="shared" si="80"/>
        <v>0</v>
      </c>
      <c r="F185" s="24">
        <v>38500</v>
      </c>
      <c r="G185" s="23">
        <f t="shared" si="81"/>
        <v>38500</v>
      </c>
      <c r="H185" s="24">
        <v>13666</v>
      </c>
      <c r="I185" s="23">
        <v>0</v>
      </c>
      <c r="J185" s="25">
        <v>490.41</v>
      </c>
      <c r="K185" s="25">
        <v>13393.93</v>
      </c>
      <c r="L185" s="23">
        <f t="shared" ref="L185:L189" si="82">+H185-K185</f>
        <v>272.06999999999971</v>
      </c>
      <c r="M185" s="23">
        <f t="shared" ref="M185:M189" si="83">+G185-H185</f>
        <v>24834</v>
      </c>
      <c r="N185" s="23">
        <f t="shared" ref="N185:N189" si="84">+G185-K185</f>
        <v>25106.07</v>
      </c>
      <c r="O185" s="25">
        <v>11967.9</v>
      </c>
      <c r="P185" s="23">
        <f t="shared" ref="P185:P189" si="85">+K185-O185</f>
        <v>1426.0300000000007</v>
      </c>
      <c r="Q185" s="26">
        <f t="shared" ref="Q185:Q189" si="86">+K185/H185*100</f>
        <v>98.009146787648177</v>
      </c>
      <c r="R185" s="26">
        <f t="shared" ref="R185:R189" si="87">+J185/G185*100</f>
        <v>1.2737922077922079</v>
      </c>
      <c r="S185" s="26">
        <f t="shared" ref="S185:S189" si="88">+K185/G185*100</f>
        <v>34.789428571428573</v>
      </c>
    </row>
    <row r="186" spans="1:19" x14ac:dyDescent="0.25">
      <c r="A186" s="21" t="s">
        <v>46</v>
      </c>
      <c r="B186" s="33" t="s">
        <v>47</v>
      </c>
      <c r="C186" s="23">
        <v>64336</v>
      </c>
      <c r="D186" s="23">
        <v>0</v>
      </c>
      <c r="E186" s="23">
        <f t="shared" si="80"/>
        <v>0</v>
      </c>
      <c r="F186" s="24">
        <v>64336</v>
      </c>
      <c r="G186" s="23">
        <f t="shared" si="81"/>
        <v>64336</v>
      </c>
      <c r="H186" s="24">
        <v>32264</v>
      </c>
      <c r="I186" s="23">
        <v>0</v>
      </c>
      <c r="J186" s="25">
        <v>9586.8700000000008</v>
      </c>
      <c r="K186" s="25">
        <v>28214.62</v>
      </c>
      <c r="L186" s="23">
        <f t="shared" si="82"/>
        <v>4049.380000000001</v>
      </c>
      <c r="M186" s="23">
        <f t="shared" si="83"/>
        <v>32072</v>
      </c>
      <c r="N186" s="23">
        <f t="shared" si="84"/>
        <v>36121.380000000005</v>
      </c>
      <c r="O186" s="25">
        <v>171.5</v>
      </c>
      <c r="P186" s="23">
        <f t="shared" si="85"/>
        <v>28043.119999999999</v>
      </c>
      <c r="Q186" s="26">
        <f t="shared" si="86"/>
        <v>87.449231341433176</v>
      </c>
      <c r="R186" s="26">
        <f t="shared" si="87"/>
        <v>14.901252797811489</v>
      </c>
      <c r="S186" s="26">
        <f t="shared" si="88"/>
        <v>43.855104451628947</v>
      </c>
    </row>
    <row r="187" spans="1:19" x14ac:dyDescent="0.25">
      <c r="A187" s="21" t="s">
        <v>48</v>
      </c>
      <c r="B187" s="33" t="s">
        <v>49</v>
      </c>
      <c r="C187" s="23">
        <v>7370</v>
      </c>
      <c r="D187" s="23">
        <v>0</v>
      </c>
      <c r="E187" s="23">
        <f t="shared" si="80"/>
        <v>0</v>
      </c>
      <c r="F187" s="24">
        <v>7370</v>
      </c>
      <c r="G187" s="23">
        <f t="shared" si="81"/>
        <v>7370</v>
      </c>
      <c r="H187" s="24">
        <v>3680</v>
      </c>
      <c r="I187" s="23">
        <v>0</v>
      </c>
      <c r="J187" s="25">
        <v>1167.45</v>
      </c>
      <c r="K187" s="25">
        <v>3290.55</v>
      </c>
      <c r="L187" s="23">
        <f t="shared" si="82"/>
        <v>389.44999999999982</v>
      </c>
      <c r="M187" s="23">
        <f t="shared" si="83"/>
        <v>3690</v>
      </c>
      <c r="N187" s="23">
        <f t="shared" si="84"/>
        <v>4079.45</v>
      </c>
      <c r="O187" s="25">
        <v>21</v>
      </c>
      <c r="P187" s="23">
        <f t="shared" si="85"/>
        <v>3269.55</v>
      </c>
      <c r="Q187" s="26">
        <f t="shared" si="86"/>
        <v>89.417119565217391</v>
      </c>
      <c r="R187" s="26">
        <f t="shared" si="87"/>
        <v>15.840569877883311</v>
      </c>
      <c r="S187" s="26">
        <f t="shared" si="88"/>
        <v>44.647896879240164</v>
      </c>
    </row>
    <row r="188" spans="1:19" x14ac:dyDescent="0.25">
      <c r="A188" s="21" t="s">
        <v>50</v>
      </c>
      <c r="B188" s="33" t="s">
        <v>51</v>
      </c>
      <c r="C188" s="23">
        <v>6192</v>
      </c>
      <c r="D188" s="23">
        <v>0</v>
      </c>
      <c r="E188" s="23">
        <f t="shared" si="80"/>
        <v>0</v>
      </c>
      <c r="F188" s="24">
        <v>6192</v>
      </c>
      <c r="G188" s="23">
        <f t="shared" si="81"/>
        <v>6192</v>
      </c>
      <c r="H188" s="24">
        <v>3096</v>
      </c>
      <c r="I188" s="23">
        <v>0</v>
      </c>
      <c r="J188" s="25">
        <v>980.66</v>
      </c>
      <c r="K188" s="25">
        <v>2764.07</v>
      </c>
      <c r="L188" s="23">
        <f t="shared" si="82"/>
        <v>331.92999999999984</v>
      </c>
      <c r="M188" s="23">
        <f t="shared" si="83"/>
        <v>3096</v>
      </c>
      <c r="N188" s="23">
        <f t="shared" si="84"/>
        <v>3427.93</v>
      </c>
      <c r="O188" s="25">
        <v>17.64</v>
      </c>
      <c r="P188" s="23">
        <f t="shared" si="85"/>
        <v>2746.4300000000003</v>
      </c>
      <c r="Q188" s="26">
        <f t="shared" si="86"/>
        <v>89.278746770025847</v>
      </c>
      <c r="R188" s="26">
        <f t="shared" si="87"/>
        <v>15.837532299741602</v>
      </c>
      <c r="S188" s="26">
        <f t="shared" si="88"/>
        <v>44.639373385012924</v>
      </c>
    </row>
    <row r="189" spans="1:19" x14ac:dyDescent="0.25">
      <c r="A189" s="21" t="s">
        <v>52</v>
      </c>
      <c r="B189" s="33" t="s">
        <v>53</v>
      </c>
      <c r="C189" s="23">
        <v>1475</v>
      </c>
      <c r="D189" s="23">
        <v>0</v>
      </c>
      <c r="E189" s="23">
        <f t="shared" si="80"/>
        <v>0</v>
      </c>
      <c r="F189" s="24">
        <v>1475</v>
      </c>
      <c r="G189" s="23">
        <f t="shared" si="81"/>
        <v>1475</v>
      </c>
      <c r="H189" s="24">
        <v>737</v>
      </c>
      <c r="I189" s="23">
        <v>0</v>
      </c>
      <c r="J189" s="25">
        <v>233.49</v>
      </c>
      <c r="K189" s="25">
        <v>658.11</v>
      </c>
      <c r="L189" s="23">
        <f t="shared" si="82"/>
        <v>78.889999999999986</v>
      </c>
      <c r="M189" s="23">
        <f t="shared" si="83"/>
        <v>738</v>
      </c>
      <c r="N189" s="23">
        <f t="shared" si="84"/>
        <v>816.89</v>
      </c>
      <c r="O189" s="25">
        <v>422.97</v>
      </c>
      <c r="P189" s="23">
        <f t="shared" si="85"/>
        <v>235.14</v>
      </c>
      <c r="Q189" s="26">
        <f t="shared" si="86"/>
        <v>89.295793758480329</v>
      </c>
      <c r="R189" s="26">
        <f t="shared" si="87"/>
        <v>15.829830508474577</v>
      </c>
      <c r="S189" s="26">
        <f t="shared" si="88"/>
        <v>44.617627118644073</v>
      </c>
    </row>
    <row r="190" spans="1:19" x14ac:dyDescent="0.25">
      <c r="A190" s="19"/>
      <c r="B190" s="19" t="s">
        <v>66</v>
      </c>
      <c r="C190" s="20">
        <f>SUM(C191:C199)</f>
        <v>18875792</v>
      </c>
      <c r="D190" s="20">
        <f t="shared" ref="D190:G190" si="89">SUM(D191:D199)</f>
        <v>0</v>
      </c>
      <c r="E190" s="20">
        <f t="shared" si="89"/>
        <v>-497091</v>
      </c>
      <c r="F190" s="20">
        <f t="shared" si="89"/>
        <v>18378701</v>
      </c>
      <c r="G190" s="20">
        <f t="shared" si="89"/>
        <v>18378701</v>
      </c>
      <c r="H190" s="20">
        <f>SUM(H191:H199)</f>
        <v>13889028</v>
      </c>
      <c r="I190" s="20">
        <f t="shared" ref="I190:K190" si="90">SUM(I191:I199)</f>
        <v>6224999.9400000004</v>
      </c>
      <c r="J190" s="20">
        <f t="shared" si="90"/>
        <v>855445.28</v>
      </c>
      <c r="K190" s="20">
        <f t="shared" si="90"/>
        <v>4652648.09</v>
      </c>
      <c r="L190" s="20">
        <f>SUM(L191:L199)</f>
        <v>9236379.9100000001</v>
      </c>
      <c r="M190" s="20">
        <f>SUM(M191:M199)</f>
        <v>4489673</v>
      </c>
      <c r="N190" s="20">
        <f>SUM(N191:N199)</f>
        <v>13726052.91</v>
      </c>
      <c r="O190" s="20">
        <f>SUM(O191:O199)</f>
        <v>3194277.32</v>
      </c>
      <c r="P190" s="20">
        <f t="shared" si="48"/>
        <v>1458370.77</v>
      </c>
      <c r="Q190" s="19">
        <f t="shared" si="79"/>
        <v>33.498730724713063</v>
      </c>
      <c r="R190" s="19">
        <f t="shared" si="50"/>
        <v>4.6545470215767697</v>
      </c>
      <c r="S190" s="19">
        <f t="shared" si="51"/>
        <v>25.315434915666778</v>
      </c>
    </row>
    <row r="191" spans="1:19" x14ac:dyDescent="0.25">
      <c r="A191" s="21" t="s">
        <v>75</v>
      </c>
      <c r="B191" s="33" t="s">
        <v>76</v>
      </c>
      <c r="C191" s="23">
        <v>1069500</v>
      </c>
      <c r="D191" s="23">
        <v>0</v>
      </c>
      <c r="E191" s="23">
        <f t="shared" ref="E191:E198" si="91">+F191-C191</f>
        <v>-414800</v>
      </c>
      <c r="F191" s="24">
        <v>654700</v>
      </c>
      <c r="G191" s="23">
        <f t="shared" ref="G191:G198" si="92">+C191+E191</f>
        <v>654700</v>
      </c>
      <c r="H191" s="24">
        <v>249900</v>
      </c>
      <c r="I191" s="23">
        <v>0</v>
      </c>
      <c r="J191" s="25">
        <v>0</v>
      </c>
      <c r="K191" s="25">
        <v>0</v>
      </c>
      <c r="L191" s="23">
        <f>+H191-K191</f>
        <v>249900</v>
      </c>
      <c r="M191" s="23">
        <f t="shared" ref="M191:M204" si="93">+G191-H191</f>
        <v>404800</v>
      </c>
      <c r="N191" s="23">
        <f>+G191-K191</f>
        <v>654700</v>
      </c>
      <c r="O191" s="25">
        <v>0</v>
      </c>
      <c r="P191" s="23">
        <f>+K191-O191</f>
        <v>0</v>
      </c>
      <c r="Q191" s="26">
        <f>+K191/H191*100</f>
        <v>0</v>
      </c>
      <c r="R191" s="26">
        <f>+J191/G191*100</f>
        <v>0</v>
      </c>
      <c r="S191" s="26">
        <f>+K191/G191*100</f>
        <v>0</v>
      </c>
    </row>
    <row r="192" spans="1:19" hidden="1" x14ac:dyDescent="0.25">
      <c r="A192" s="21"/>
      <c r="B192" s="33"/>
      <c r="C192" s="23"/>
      <c r="D192" s="23"/>
      <c r="E192" s="23">
        <f t="shared" si="91"/>
        <v>0</v>
      </c>
      <c r="F192" s="24">
        <v>0</v>
      </c>
      <c r="G192" s="23">
        <f t="shared" si="92"/>
        <v>0</v>
      </c>
      <c r="H192" s="24">
        <v>0</v>
      </c>
      <c r="I192" s="23">
        <v>0</v>
      </c>
      <c r="J192" s="25"/>
      <c r="K192" s="25">
        <v>0</v>
      </c>
      <c r="L192" s="23">
        <f t="shared" ref="L192:L204" si="94">+H192-K192</f>
        <v>0</v>
      </c>
      <c r="M192" s="23">
        <f t="shared" si="93"/>
        <v>0</v>
      </c>
      <c r="N192" s="23">
        <f t="shared" ref="N192:N247" si="95">+G192-K192</f>
        <v>0</v>
      </c>
      <c r="O192" s="25">
        <v>0</v>
      </c>
      <c r="P192" s="23">
        <f t="shared" ref="P192:P204" si="96">+K192-O192</f>
        <v>0</v>
      </c>
      <c r="Q192" s="26" t="e">
        <f t="shared" ref="Q192:Q204" si="97">+K192/H192*100</f>
        <v>#DIV/0!</v>
      </c>
      <c r="R192" s="26" t="e">
        <f t="shared" ref="R192:R251" si="98">+J192/G192*100</f>
        <v>#DIV/0!</v>
      </c>
      <c r="S192" s="26" t="e">
        <f t="shared" ref="S192:S251" si="99">+K192/G192*100</f>
        <v>#DIV/0!</v>
      </c>
    </row>
    <row r="193" spans="1:19" x14ac:dyDescent="0.25">
      <c r="A193" s="21" t="s">
        <v>107</v>
      </c>
      <c r="B193" s="33" t="s">
        <v>108</v>
      </c>
      <c r="C193" s="23">
        <v>60000</v>
      </c>
      <c r="D193" s="23">
        <v>0</v>
      </c>
      <c r="E193" s="23">
        <f t="shared" si="91"/>
        <v>0</v>
      </c>
      <c r="F193" s="24">
        <v>60000</v>
      </c>
      <c r="G193" s="23">
        <f t="shared" si="92"/>
        <v>60000</v>
      </c>
      <c r="H193" s="24">
        <v>60000</v>
      </c>
      <c r="I193" s="23">
        <v>0</v>
      </c>
      <c r="J193" s="25">
        <v>8774.51</v>
      </c>
      <c r="K193" s="25">
        <v>23777.32</v>
      </c>
      <c r="L193" s="23">
        <f t="shared" si="94"/>
        <v>36222.68</v>
      </c>
      <c r="M193" s="23">
        <f t="shared" si="93"/>
        <v>0</v>
      </c>
      <c r="N193" s="23">
        <f t="shared" si="95"/>
        <v>36222.68</v>
      </c>
      <c r="O193" s="25">
        <v>23777.32</v>
      </c>
      <c r="P193" s="23">
        <f t="shared" si="96"/>
        <v>0</v>
      </c>
      <c r="Q193" s="26">
        <f t="shared" si="97"/>
        <v>39.628866666666667</v>
      </c>
      <c r="R193" s="26">
        <f t="shared" si="98"/>
        <v>14.624183333333335</v>
      </c>
      <c r="S193" s="26">
        <f t="shared" si="99"/>
        <v>39.628866666666667</v>
      </c>
    </row>
    <row r="194" spans="1:19" x14ac:dyDescent="0.25">
      <c r="A194" s="21" t="s">
        <v>113</v>
      </c>
      <c r="B194" s="33" t="s">
        <v>114</v>
      </c>
      <c r="C194" s="23">
        <v>1107900</v>
      </c>
      <c r="D194" s="23">
        <v>0</v>
      </c>
      <c r="E194" s="23">
        <f t="shared" si="91"/>
        <v>0</v>
      </c>
      <c r="F194" s="24">
        <v>1107900</v>
      </c>
      <c r="G194" s="23">
        <f t="shared" si="92"/>
        <v>1107900</v>
      </c>
      <c r="H194" s="24">
        <v>817900</v>
      </c>
      <c r="I194" s="23">
        <v>0</v>
      </c>
      <c r="J194" s="25">
        <v>69173.86</v>
      </c>
      <c r="K194" s="25">
        <v>69173.86</v>
      </c>
      <c r="L194" s="23">
        <f t="shared" si="94"/>
        <v>748726.14</v>
      </c>
      <c r="M194" s="23">
        <f t="shared" si="93"/>
        <v>290000</v>
      </c>
      <c r="N194" s="23">
        <f t="shared" si="95"/>
        <v>1038726.14</v>
      </c>
      <c r="O194" s="25">
        <v>0</v>
      </c>
      <c r="P194" s="23">
        <f t="shared" si="96"/>
        <v>69173.86</v>
      </c>
      <c r="Q194" s="26">
        <f t="shared" si="97"/>
        <v>8.4574960264090961</v>
      </c>
      <c r="R194" s="26">
        <f t="shared" si="98"/>
        <v>6.2436916689231881</v>
      </c>
      <c r="S194" s="26">
        <f t="shared" si="99"/>
        <v>6.2436916689231881</v>
      </c>
    </row>
    <row r="195" spans="1:19" x14ac:dyDescent="0.25">
      <c r="A195" s="21" t="s">
        <v>117</v>
      </c>
      <c r="B195" s="33" t="s">
        <v>118</v>
      </c>
      <c r="C195" s="23">
        <v>5225113</v>
      </c>
      <c r="D195" s="23">
        <v>0</v>
      </c>
      <c r="E195" s="23">
        <f t="shared" si="91"/>
        <v>-414119</v>
      </c>
      <c r="F195" s="24">
        <v>4810994</v>
      </c>
      <c r="G195" s="23">
        <f t="shared" si="92"/>
        <v>4810994</v>
      </c>
      <c r="H195" s="24">
        <v>2810484</v>
      </c>
      <c r="I195" s="23">
        <v>0</v>
      </c>
      <c r="J195" s="25">
        <v>0</v>
      </c>
      <c r="K195" s="25">
        <v>2568000</v>
      </c>
      <c r="L195" s="23">
        <f t="shared" si="94"/>
        <v>242484</v>
      </c>
      <c r="M195" s="23">
        <f t="shared" si="93"/>
        <v>2000510</v>
      </c>
      <c r="N195" s="23">
        <f t="shared" si="95"/>
        <v>2242994</v>
      </c>
      <c r="O195" s="25">
        <v>2568000</v>
      </c>
      <c r="P195" s="23">
        <f>+K195-O195</f>
        <v>0</v>
      </c>
      <c r="Q195" s="26">
        <f t="shared" si="97"/>
        <v>91.37216223255497</v>
      </c>
      <c r="R195" s="26">
        <f t="shared" si="98"/>
        <v>0</v>
      </c>
      <c r="S195" s="26">
        <f t="shared" si="99"/>
        <v>53.377742728425773</v>
      </c>
    </row>
    <row r="196" spans="1:19" x14ac:dyDescent="0.25">
      <c r="A196" s="21" t="s">
        <v>119</v>
      </c>
      <c r="B196" s="33" t="s">
        <v>120</v>
      </c>
      <c r="C196" s="23">
        <v>140366</v>
      </c>
      <c r="D196" s="23">
        <v>0</v>
      </c>
      <c r="E196" s="23">
        <f t="shared" si="91"/>
        <v>0</v>
      </c>
      <c r="F196" s="24">
        <v>140366</v>
      </c>
      <c r="G196" s="23">
        <f t="shared" si="92"/>
        <v>140366</v>
      </c>
      <c r="H196" s="24">
        <v>0</v>
      </c>
      <c r="I196" s="23">
        <v>0</v>
      </c>
      <c r="J196" s="25">
        <v>0</v>
      </c>
      <c r="K196" s="25">
        <v>0</v>
      </c>
      <c r="L196" s="23">
        <f t="shared" si="94"/>
        <v>0</v>
      </c>
      <c r="M196" s="23">
        <f t="shared" si="93"/>
        <v>140366</v>
      </c>
      <c r="N196" s="23">
        <f t="shared" si="95"/>
        <v>140366</v>
      </c>
      <c r="O196" s="25">
        <v>0</v>
      </c>
      <c r="P196" s="23">
        <f t="shared" si="96"/>
        <v>0</v>
      </c>
      <c r="Q196" s="26">
        <v>0</v>
      </c>
      <c r="R196" s="26">
        <f t="shared" si="98"/>
        <v>0</v>
      </c>
      <c r="S196" s="26">
        <f t="shared" si="99"/>
        <v>0</v>
      </c>
    </row>
    <row r="197" spans="1:19" x14ac:dyDescent="0.25">
      <c r="A197" s="21" t="s">
        <v>123</v>
      </c>
      <c r="B197" s="33" t="s">
        <v>341</v>
      </c>
      <c r="C197" s="23">
        <v>500100</v>
      </c>
      <c r="D197" s="23">
        <v>0</v>
      </c>
      <c r="E197" s="23">
        <f t="shared" si="91"/>
        <v>-12136</v>
      </c>
      <c r="F197" s="24">
        <v>487964</v>
      </c>
      <c r="G197" s="23">
        <f t="shared" si="92"/>
        <v>487964</v>
      </c>
      <c r="H197" s="24">
        <v>17864</v>
      </c>
      <c r="I197" s="23">
        <v>0</v>
      </c>
      <c r="J197" s="25">
        <v>0</v>
      </c>
      <c r="K197" s="25">
        <v>0</v>
      </c>
      <c r="L197" s="23">
        <f t="shared" si="94"/>
        <v>17864</v>
      </c>
      <c r="M197" s="23">
        <f t="shared" si="93"/>
        <v>470100</v>
      </c>
      <c r="N197" s="23">
        <f t="shared" si="95"/>
        <v>487964</v>
      </c>
      <c r="O197" s="25">
        <v>0</v>
      </c>
      <c r="P197" s="23">
        <f t="shared" si="96"/>
        <v>0</v>
      </c>
      <c r="Q197" s="26">
        <f t="shared" si="97"/>
        <v>0</v>
      </c>
      <c r="R197" s="26">
        <f t="shared" si="98"/>
        <v>0</v>
      </c>
      <c r="S197" s="26">
        <f t="shared" si="99"/>
        <v>0</v>
      </c>
    </row>
    <row r="198" spans="1:19" x14ac:dyDescent="0.25">
      <c r="A198" s="21" t="s">
        <v>133</v>
      </c>
      <c r="B198" s="33" t="s">
        <v>134</v>
      </c>
      <c r="C198" s="23">
        <v>7988497</v>
      </c>
      <c r="D198" s="23">
        <v>0</v>
      </c>
      <c r="E198" s="23">
        <f t="shared" si="91"/>
        <v>-4047</v>
      </c>
      <c r="F198" s="24">
        <v>7984450</v>
      </c>
      <c r="G198" s="23">
        <f t="shared" si="92"/>
        <v>7984450</v>
      </c>
      <c r="H198" s="24">
        <v>7300953</v>
      </c>
      <c r="I198" s="23">
        <v>6025000</v>
      </c>
      <c r="J198" s="25">
        <v>604370.07999999996</v>
      </c>
      <c r="K198" s="25">
        <v>1206870.08</v>
      </c>
      <c r="L198" s="23">
        <f t="shared" si="94"/>
        <v>6094082.9199999999</v>
      </c>
      <c r="M198" s="23">
        <f t="shared" si="93"/>
        <v>683497</v>
      </c>
      <c r="N198" s="23">
        <f t="shared" si="95"/>
        <v>6777579.9199999999</v>
      </c>
      <c r="O198" s="25">
        <v>0</v>
      </c>
      <c r="P198" s="23">
        <f t="shared" si="96"/>
        <v>1206870.08</v>
      </c>
      <c r="Q198" s="26">
        <f t="shared" si="97"/>
        <v>16.530308851460898</v>
      </c>
      <c r="R198" s="26">
        <f t="shared" si="98"/>
        <v>7.5693389024917179</v>
      </c>
      <c r="S198" s="26">
        <f t="shared" si="99"/>
        <v>15.115256279393071</v>
      </c>
    </row>
    <row r="199" spans="1:19" x14ac:dyDescent="0.25">
      <c r="A199" s="34" t="s">
        <v>135</v>
      </c>
      <c r="B199" s="33" t="s">
        <v>136</v>
      </c>
      <c r="C199" s="35">
        <f>SUM(C200:C204)</f>
        <v>2784316</v>
      </c>
      <c r="D199" s="35">
        <f t="shared" ref="D199:G199" si="100">SUM(D200:D204)</f>
        <v>0</v>
      </c>
      <c r="E199" s="35">
        <f t="shared" si="100"/>
        <v>348011</v>
      </c>
      <c r="F199" s="35">
        <f t="shared" si="100"/>
        <v>3132327</v>
      </c>
      <c r="G199" s="35">
        <f t="shared" si="100"/>
        <v>3132327</v>
      </c>
      <c r="H199" s="35">
        <f>SUM(H200:H204)</f>
        <v>2631927</v>
      </c>
      <c r="I199" s="35">
        <v>199999.94</v>
      </c>
      <c r="J199" s="35">
        <f t="shared" ref="J199:O199" si="101">SUM(J200:J204)</f>
        <v>173126.83000000002</v>
      </c>
      <c r="K199" s="35">
        <f t="shared" si="101"/>
        <v>784826.83000000007</v>
      </c>
      <c r="L199" s="23">
        <f t="shared" si="94"/>
        <v>1847100.17</v>
      </c>
      <c r="M199" s="23">
        <f t="shared" si="93"/>
        <v>500400</v>
      </c>
      <c r="N199" s="23">
        <f t="shared" si="95"/>
        <v>2347500.17</v>
      </c>
      <c r="O199" s="35">
        <f t="shared" si="101"/>
        <v>602500</v>
      </c>
      <c r="P199" s="23">
        <f t="shared" si="96"/>
        <v>182326.83000000007</v>
      </c>
      <c r="Q199" s="26">
        <f t="shared" si="97"/>
        <v>29.81947561615501</v>
      </c>
      <c r="R199" s="26">
        <f t="shared" si="98"/>
        <v>5.5270995014249795</v>
      </c>
      <c r="S199" s="26">
        <f t="shared" si="99"/>
        <v>25.055711935567395</v>
      </c>
    </row>
    <row r="200" spans="1:19" hidden="1" x14ac:dyDescent="0.25">
      <c r="A200" s="34"/>
      <c r="B200" s="33"/>
      <c r="C200" s="35"/>
      <c r="D200" s="35"/>
      <c r="E200" s="23">
        <f>+F200-C200</f>
        <v>7920</v>
      </c>
      <c r="F200" s="24">
        <v>7920</v>
      </c>
      <c r="G200" s="23">
        <f>+C200+E200</f>
        <v>7920</v>
      </c>
      <c r="H200" s="24">
        <v>7920</v>
      </c>
      <c r="I200" s="35"/>
      <c r="J200" s="25">
        <v>7920</v>
      </c>
      <c r="K200" s="25">
        <v>7920</v>
      </c>
      <c r="L200" s="23">
        <f t="shared" si="94"/>
        <v>0</v>
      </c>
      <c r="M200" s="23">
        <f t="shared" si="93"/>
        <v>0</v>
      </c>
      <c r="N200" s="23">
        <f t="shared" si="95"/>
        <v>0</v>
      </c>
      <c r="O200" s="25">
        <v>0</v>
      </c>
      <c r="P200" s="23">
        <f t="shared" si="96"/>
        <v>7920</v>
      </c>
      <c r="Q200" s="26">
        <f t="shared" si="97"/>
        <v>100</v>
      </c>
      <c r="R200" s="26">
        <f t="shared" si="98"/>
        <v>100</v>
      </c>
      <c r="S200" s="26">
        <f t="shared" si="99"/>
        <v>100</v>
      </c>
    </row>
    <row r="201" spans="1:19" hidden="1" x14ac:dyDescent="0.25">
      <c r="A201" s="21" t="s">
        <v>342</v>
      </c>
      <c r="B201" s="22" t="s">
        <v>138</v>
      </c>
      <c r="C201" s="23">
        <v>400</v>
      </c>
      <c r="D201" s="23"/>
      <c r="E201" s="23">
        <f>+F201-C201</f>
        <v>449455</v>
      </c>
      <c r="F201" s="24">
        <v>449855</v>
      </c>
      <c r="G201" s="23">
        <f>+C201+E201</f>
        <v>449855</v>
      </c>
      <c r="H201" s="24">
        <v>449855</v>
      </c>
      <c r="I201" s="23"/>
      <c r="J201" s="25">
        <v>48462.34</v>
      </c>
      <c r="K201" s="25">
        <v>48462.34</v>
      </c>
      <c r="L201" s="23">
        <f t="shared" si="94"/>
        <v>401392.66000000003</v>
      </c>
      <c r="M201" s="23">
        <f t="shared" si="93"/>
        <v>0</v>
      </c>
      <c r="N201" s="23">
        <f t="shared" si="95"/>
        <v>401392.66000000003</v>
      </c>
      <c r="O201" s="25">
        <v>0</v>
      </c>
      <c r="P201" s="23">
        <f t="shared" si="96"/>
        <v>48462.34</v>
      </c>
      <c r="Q201" s="26">
        <f t="shared" si="97"/>
        <v>10.772880150270641</v>
      </c>
      <c r="R201" s="26">
        <f t="shared" si="98"/>
        <v>10.772880150270641</v>
      </c>
      <c r="S201" s="26">
        <f t="shared" si="99"/>
        <v>10.772880150270641</v>
      </c>
    </row>
    <row r="202" spans="1:19" hidden="1" x14ac:dyDescent="0.25">
      <c r="A202" s="21" t="s">
        <v>343</v>
      </c>
      <c r="B202" s="22" t="s">
        <v>143</v>
      </c>
      <c r="C202" s="23">
        <v>9400</v>
      </c>
      <c r="D202" s="23"/>
      <c r="E202" s="23">
        <f>+F202-C202</f>
        <v>772349</v>
      </c>
      <c r="F202" s="24">
        <v>781749</v>
      </c>
      <c r="G202" s="23">
        <f>+C202+E202</f>
        <v>781749</v>
      </c>
      <c r="H202" s="24">
        <v>781749</v>
      </c>
      <c r="I202" s="23"/>
      <c r="J202" s="25">
        <v>21734.49</v>
      </c>
      <c r="K202" s="25">
        <v>30934.49</v>
      </c>
      <c r="L202" s="23">
        <f t="shared" si="94"/>
        <v>750814.51</v>
      </c>
      <c r="M202" s="23">
        <f t="shared" si="93"/>
        <v>0</v>
      </c>
      <c r="N202" s="23">
        <f t="shared" si="95"/>
        <v>750814.51</v>
      </c>
      <c r="O202" s="25">
        <v>0</v>
      </c>
      <c r="P202" s="23">
        <f t="shared" si="96"/>
        <v>30934.49</v>
      </c>
      <c r="Q202" s="26">
        <f t="shared" si="97"/>
        <v>3.9570872492321705</v>
      </c>
      <c r="R202" s="26">
        <f t="shared" si="98"/>
        <v>2.7802389257933173</v>
      </c>
      <c r="S202" s="26">
        <f t="shared" si="99"/>
        <v>3.9570872492321705</v>
      </c>
    </row>
    <row r="203" spans="1:19" hidden="1" x14ac:dyDescent="0.25">
      <c r="A203" s="21" t="s">
        <v>344</v>
      </c>
      <c r="B203" s="22" t="s">
        <v>144</v>
      </c>
      <c r="C203" s="23">
        <v>100</v>
      </c>
      <c r="D203" s="23"/>
      <c r="E203" s="23">
        <f>+F203-C203</f>
        <v>95010</v>
      </c>
      <c r="F203" s="24">
        <v>95110</v>
      </c>
      <c r="G203" s="23">
        <f>+C203+E203</f>
        <v>95110</v>
      </c>
      <c r="H203" s="24">
        <v>95010</v>
      </c>
      <c r="I203" s="23"/>
      <c r="J203" s="25">
        <v>95010</v>
      </c>
      <c r="K203" s="25">
        <v>95010</v>
      </c>
      <c r="L203" s="23">
        <f t="shared" si="94"/>
        <v>0</v>
      </c>
      <c r="M203" s="23">
        <f t="shared" si="93"/>
        <v>100</v>
      </c>
      <c r="N203" s="23">
        <f t="shared" si="95"/>
        <v>100</v>
      </c>
      <c r="O203" s="25">
        <v>0</v>
      </c>
      <c r="P203" s="23">
        <f t="shared" si="96"/>
        <v>95010</v>
      </c>
      <c r="Q203" s="26">
        <f t="shared" si="97"/>
        <v>100</v>
      </c>
      <c r="R203" s="26">
        <f t="shared" si="98"/>
        <v>99.894858584796552</v>
      </c>
      <c r="S203" s="26">
        <f t="shared" si="99"/>
        <v>99.894858584796552</v>
      </c>
    </row>
    <row r="204" spans="1:19" hidden="1" x14ac:dyDescent="0.25">
      <c r="A204" s="21" t="s">
        <v>345</v>
      </c>
      <c r="B204" s="22" t="s">
        <v>145</v>
      </c>
      <c r="C204" s="23">
        <v>2774416</v>
      </c>
      <c r="D204" s="23"/>
      <c r="E204" s="23">
        <f>+F204-C204</f>
        <v>-976723</v>
      </c>
      <c r="F204" s="24">
        <v>1797693</v>
      </c>
      <c r="G204" s="23">
        <f>+C204+E204</f>
        <v>1797693</v>
      </c>
      <c r="H204" s="24">
        <v>1297393</v>
      </c>
      <c r="I204" s="23"/>
      <c r="J204" s="25">
        <v>0</v>
      </c>
      <c r="K204" s="25">
        <v>602500</v>
      </c>
      <c r="L204" s="23">
        <f t="shared" si="94"/>
        <v>694893</v>
      </c>
      <c r="M204" s="23">
        <f t="shared" si="93"/>
        <v>500300</v>
      </c>
      <c r="N204" s="23">
        <f t="shared" si="95"/>
        <v>1195193</v>
      </c>
      <c r="O204" s="25">
        <v>602500</v>
      </c>
      <c r="P204" s="23">
        <f t="shared" si="96"/>
        <v>0</v>
      </c>
      <c r="Q204" s="26">
        <f t="shared" si="97"/>
        <v>46.439282468766216</v>
      </c>
      <c r="R204" s="26">
        <f t="shared" si="98"/>
        <v>0</v>
      </c>
      <c r="S204" s="26">
        <f t="shared" si="99"/>
        <v>33.515177508061726</v>
      </c>
    </row>
    <row r="205" spans="1:19" x14ac:dyDescent="0.25">
      <c r="A205" s="19"/>
      <c r="B205" s="19" t="s">
        <v>146</v>
      </c>
      <c r="C205" s="20">
        <f>SUM(C206:C233)</f>
        <v>536287</v>
      </c>
      <c r="D205" s="20">
        <f t="shared" ref="D205:O205" si="102">SUM(D206:D233)</f>
        <v>0</v>
      </c>
      <c r="E205" s="20">
        <f t="shared" si="102"/>
        <v>91524</v>
      </c>
      <c r="F205" s="20">
        <f t="shared" si="102"/>
        <v>627811</v>
      </c>
      <c r="G205" s="20">
        <f t="shared" si="102"/>
        <v>627811</v>
      </c>
      <c r="H205" s="20">
        <f t="shared" si="102"/>
        <v>607061</v>
      </c>
      <c r="I205" s="20">
        <f t="shared" si="102"/>
        <v>0</v>
      </c>
      <c r="J205" s="20">
        <f t="shared" si="102"/>
        <v>53645.599999999999</v>
      </c>
      <c r="K205" s="20">
        <f t="shared" si="102"/>
        <v>53645.599999999999</v>
      </c>
      <c r="L205" s="20">
        <f>SUM(L206:L233)</f>
        <v>553415.39999999991</v>
      </c>
      <c r="M205" s="20">
        <f t="shared" si="102"/>
        <v>20750</v>
      </c>
      <c r="N205" s="20">
        <f t="shared" si="102"/>
        <v>574165.39999999991</v>
      </c>
      <c r="O205" s="20">
        <f t="shared" si="102"/>
        <v>9862.6999999999989</v>
      </c>
      <c r="P205" s="20">
        <f>SUM(P206:P230)</f>
        <v>43782.899999999994</v>
      </c>
      <c r="Q205" s="19">
        <f>+K205/H205*100</f>
        <v>8.8369373094301888</v>
      </c>
      <c r="R205" s="19">
        <f t="shared" si="98"/>
        <v>8.5448646168990354</v>
      </c>
      <c r="S205" s="19">
        <f t="shared" si="99"/>
        <v>8.5448646168990354</v>
      </c>
    </row>
    <row r="206" spans="1:19" x14ac:dyDescent="0.25">
      <c r="A206" s="34" t="s">
        <v>151</v>
      </c>
      <c r="B206" s="36" t="s">
        <v>152</v>
      </c>
      <c r="C206" s="35">
        <v>0</v>
      </c>
      <c r="D206" s="35">
        <v>0</v>
      </c>
      <c r="E206" s="23">
        <f t="shared" ref="E206:E232" si="103">+F206-C206</f>
        <v>7607</v>
      </c>
      <c r="F206" s="24">
        <v>7607</v>
      </c>
      <c r="G206" s="23">
        <f t="shared" ref="G206:G232" si="104">+C206+E206</f>
        <v>7607</v>
      </c>
      <c r="H206" s="24">
        <v>7607</v>
      </c>
      <c r="I206" s="23">
        <v>0</v>
      </c>
      <c r="J206" s="25">
        <v>0</v>
      </c>
      <c r="K206" s="25">
        <v>0</v>
      </c>
      <c r="L206" s="23">
        <f>+H206-K206</f>
        <v>7607</v>
      </c>
      <c r="M206" s="23">
        <f t="shared" ref="M206:M233" si="105">+G206-H206</f>
        <v>0</v>
      </c>
      <c r="N206" s="23">
        <f>+G206-K206</f>
        <v>7607</v>
      </c>
      <c r="O206" s="25">
        <v>0</v>
      </c>
      <c r="P206" s="23">
        <f>+K206-O206</f>
        <v>0</v>
      </c>
      <c r="Q206" s="26">
        <f>+K206/H206*100</f>
        <v>0</v>
      </c>
      <c r="R206" s="26">
        <f t="shared" si="98"/>
        <v>0</v>
      </c>
      <c r="S206" s="26">
        <f t="shared" si="99"/>
        <v>0</v>
      </c>
    </row>
    <row r="207" spans="1:19" x14ac:dyDescent="0.25">
      <c r="A207" s="21" t="s">
        <v>153</v>
      </c>
      <c r="B207" s="22" t="s">
        <v>154</v>
      </c>
      <c r="C207" s="23">
        <v>1691</v>
      </c>
      <c r="D207" s="23">
        <v>0</v>
      </c>
      <c r="E207" s="23">
        <f t="shared" si="103"/>
        <v>3323</v>
      </c>
      <c r="F207" s="24">
        <v>5014</v>
      </c>
      <c r="G207" s="23">
        <f t="shared" si="104"/>
        <v>5014</v>
      </c>
      <c r="H207" s="24">
        <v>5014</v>
      </c>
      <c r="I207" s="23">
        <v>0</v>
      </c>
      <c r="J207" s="25">
        <v>1690.6</v>
      </c>
      <c r="K207" s="25">
        <v>1690.6</v>
      </c>
      <c r="L207" s="23">
        <f t="shared" ref="L207:L233" si="106">+H207-K207</f>
        <v>3323.4</v>
      </c>
      <c r="M207" s="23">
        <f t="shared" si="105"/>
        <v>0</v>
      </c>
      <c r="N207" s="23">
        <f t="shared" ref="N207:N236" si="107">+G207-K207</f>
        <v>3323.4</v>
      </c>
      <c r="O207" s="25">
        <v>0</v>
      </c>
      <c r="P207" s="23">
        <f t="shared" ref="P207:P233" si="108">+K207-O207</f>
        <v>1690.6</v>
      </c>
      <c r="Q207" s="26">
        <f t="shared" ref="Q207:Q233" si="109">+K207/H207*100</f>
        <v>33.717590745911444</v>
      </c>
      <c r="R207" s="26">
        <f t="shared" si="98"/>
        <v>33.717590745911444</v>
      </c>
      <c r="S207" s="26">
        <f t="shared" si="99"/>
        <v>33.717590745911444</v>
      </c>
    </row>
    <row r="208" spans="1:19" x14ac:dyDescent="0.25">
      <c r="A208" s="21" t="s">
        <v>155</v>
      </c>
      <c r="B208" s="22" t="s">
        <v>156</v>
      </c>
      <c r="C208" s="23">
        <v>0</v>
      </c>
      <c r="D208" s="23">
        <v>0</v>
      </c>
      <c r="E208" s="23">
        <f t="shared" si="103"/>
        <v>1565</v>
      </c>
      <c r="F208" s="24">
        <v>1565</v>
      </c>
      <c r="G208" s="23">
        <f t="shared" si="104"/>
        <v>1565</v>
      </c>
      <c r="H208" s="24">
        <v>1565</v>
      </c>
      <c r="I208" s="23">
        <v>0</v>
      </c>
      <c r="J208" s="25">
        <v>0</v>
      </c>
      <c r="K208" s="25">
        <v>0</v>
      </c>
      <c r="L208" s="23">
        <f t="shared" si="106"/>
        <v>1565</v>
      </c>
      <c r="M208" s="23">
        <f t="shared" si="105"/>
        <v>0</v>
      </c>
      <c r="N208" s="23">
        <f t="shared" si="107"/>
        <v>1565</v>
      </c>
      <c r="O208" s="25">
        <v>0</v>
      </c>
      <c r="P208" s="23">
        <f t="shared" si="108"/>
        <v>0</v>
      </c>
      <c r="Q208" s="26">
        <f t="shared" si="109"/>
        <v>0</v>
      </c>
      <c r="R208" s="26">
        <f t="shared" si="98"/>
        <v>0</v>
      </c>
      <c r="S208" s="26">
        <f t="shared" si="99"/>
        <v>0</v>
      </c>
    </row>
    <row r="209" spans="1:19" x14ac:dyDescent="0.25">
      <c r="A209" s="21" t="s">
        <v>159</v>
      </c>
      <c r="B209" s="22" t="s">
        <v>160</v>
      </c>
      <c r="C209" s="23">
        <v>0</v>
      </c>
      <c r="D209" s="23">
        <v>0</v>
      </c>
      <c r="E209" s="23">
        <f t="shared" si="103"/>
        <v>12645</v>
      </c>
      <c r="F209" s="24">
        <v>12645</v>
      </c>
      <c r="G209" s="23">
        <f t="shared" si="104"/>
        <v>12645</v>
      </c>
      <c r="H209" s="24">
        <v>12645</v>
      </c>
      <c r="I209" s="23">
        <v>0</v>
      </c>
      <c r="J209" s="25">
        <v>0</v>
      </c>
      <c r="K209" s="25">
        <v>0</v>
      </c>
      <c r="L209" s="23">
        <f t="shared" si="106"/>
        <v>12645</v>
      </c>
      <c r="M209" s="23">
        <f t="shared" si="105"/>
        <v>0</v>
      </c>
      <c r="N209" s="23">
        <f t="shared" si="107"/>
        <v>12645</v>
      </c>
      <c r="O209" s="25">
        <v>0</v>
      </c>
      <c r="P209" s="23">
        <f t="shared" si="108"/>
        <v>0</v>
      </c>
      <c r="Q209" s="26">
        <f t="shared" si="109"/>
        <v>0</v>
      </c>
      <c r="R209" s="26">
        <f t="shared" si="98"/>
        <v>0</v>
      </c>
      <c r="S209" s="26">
        <f t="shared" si="99"/>
        <v>0</v>
      </c>
    </row>
    <row r="210" spans="1:19" x14ac:dyDescent="0.25">
      <c r="A210" s="21" t="s">
        <v>173</v>
      </c>
      <c r="B210" s="22" t="s">
        <v>174</v>
      </c>
      <c r="C210" s="23">
        <v>0</v>
      </c>
      <c r="D210" s="23">
        <v>0</v>
      </c>
      <c r="E210" s="23">
        <f t="shared" si="103"/>
        <v>3790</v>
      </c>
      <c r="F210" s="24">
        <v>3790</v>
      </c>
      <c r="G210" s="23">
        <f t="shared" si="104"/>
        <v>3790</v>
      </c>
      <c r="H210" s="24">
        <v>3790</v>
      </c>
      <c r="I210" s="23">
        <v>0</v>
      </c>
      <c r="J210" s="25">
        <v>0</v>
      </c>
      <c r="K210" s="25">
        <v>0</v>
      </c>
      <c r="L210" s="23">
        <f t="shared" si="106"/>
        <v>3790</v>
      </c>
      <c r="M210" s="23">
        <f t="shared" si="105"/>
        <v>0</v>
      </c>
      <c r="N210" s="23">
        <f t="shared" si="107"/>
        <v>3790</v>
      </c>
      <c r="O210" s="25">
        <v>0</v>
      </c>
      <c r="P210" s="23">
        <f t="shared" si="108"/>
        <v>0</v>
      </c>
      <c r="Q210" s="26">
        <f t="shared" si="109"/>
        <v>0</v>
      </c>
      <c r="R210" s="26">
        <f t="shared" si="98"/>
        <v>0</v>
      </c>
      <c r="S210" s="26">
        <f t="shared" si="99"/>
        <v>0</v>
      </c>
    </row>
    <row r="211" spans="1:19" x14ac:dyDescent="0.25">
      <c r="A211" s="21" t="s">
        <v>175</v>
      </c>
      <c r="B211" s="22" t="s">
        <v>346</v>
      </c>
      <c r="C211" s="23">
        <v>0</v>
      </c>
      <c r="D211" s="23">
        <v>0</v>
      </c>
      <c r="E211" s="23">
        <f t="shared" si="103"/>
        <v>1557</v>
      </c>
      <c r="F211" s="24">
        <v>1557</v>
      </c>
      <c r="G211" s="23">
        <f t="shared" si="104"/>
        <v>1557</v>
      </c>
      <c r="H211" s="24">
        <v>1557</v>
      </c>
      <c r="I211" s="23">
        <v>0</v>
      </c>
      <c r="J211" s="25">
        <v>0</v>
      </c>
      <c r="K211" s="25">
        <v>0</v>
      </c>
      <c r="L211" s="23">
        <f t="shared" si="106"/>
        <v>1557</v>
      </c>
      <c r="M211" s="23">
        <f t="shared" si="105"/>
        <v>0</v>
      </c>
      <c r="N211" s="23">
        <f t="shared" si="107"/>
        <v>1557</v>
      </c>
      <c r="O211" s="25">
        <v>0</v>
      </c>
      <c r="P211" s="23">
        <f t="shared" si="108"/>
        <v>0</v>
      </c>
      <c r="Q211" s="26">
        <f t="shared" si="109"/>
        <v>0</v>
      </c>
      <c r="R211" s="26">
        <f t="shared" si="98"/>
        <v>0</v>
      </c>
      <c r="S211" s="26">
        <f t="shared" si="99"/>
        <v>0</v>
      </c>
    </row>
    <row r="212" spans="1:19" x14ac:dyDescent="0.25">
      <c r="A212" s="21" t="s">
        <v>177</v>
      </c>
      <c r="B212" s="22" t="s">
        <v>347</v>
      </c>
      <c r="C212" s="23">
        <v>0</v>
      </c>
      <c r="D212" s="23">
        <v>0</v>
      </c>
      <c r="E212" s="23">
        <f t="shared" si="103"/>
        <v>75</v>
      </c>
      <c r="F212" s="24">
        <v>75</v>
      </c>
      <c r="G212" s="23">
        <f t="shared" si="104"/>
        <v>75</v>
      </c>
      <c r="H212" s="24">
        <v>75</v>
      </c>
      <c r="I212" s="23">
        <v>0</v>
      </c>
      <c r="J212" s="25">
        <v>0</v>
      </c>
      <c r="K212" s="25">
        <v>0</v>
      </c>
      <c r="L212" s="23">
        <f t="shared" si="106"/>
        <v>75</v>
      </c>
      <c r="M212" s="23">
        <f t="shared" si="105"/>
        <v>0</v>
      </c>
      <c r="N212" s="23">
        <f t="shared" si="107"/>
        <v>75</v>
      </c>
      <c r="O212" s="25">
        <v>0</v>
      </c>
      <c r="P212" s="23">
        <f t="shared" si="108"/>
        <v>0</v>
      </c>
      <c r="Q212" s="26">
        <f t="shared" si="109"/>
        <v>0</v>
      </c>
      <c r="R212" s="26">
        <f t="shared" si="98"/>
        <v>0</v>
      </c>
      <c r="S212" s="26">
        <f t="shared" si="99"/>
        <v>0</v>
      </c>
    </row>
    <row r="213" spans="1:19" x14ac:dyDescent="0.25">
      <c r="A213" s="21" t="s">
        <v>183</v>
      </c>
      <c r="B213" s="22" t="s">
        <v>184</v>
      </c>
      <c r="C213" s="23">
        <v>100</v>
      </c>
      <c r="D213" s="23">
        <v>0</v>
      </c>
      <c r="E213" s="23">
        <f t="shared" si="103"/>
        <v>31119</v>
      </c>
      <c r="F213" s="24">
        <v>31219</v>
      </c>
      <c r="G213" s="23">
        <f t="shared" si="104"/>
        <v>31219</v>
      </c>
      <c r="H213" s="24">
        <v>31169</v>
      </c>
      <c r="I213" s="23">
        <v>0</v>
      </c>
      <c r="J213" s="25">
        <v>9518.7199999999993</v>
      </c>
      <c r="K213" s="25">
        <v>9518.7199999999993</v>
      </c>
      <c r="L213" s="23">
        <f t="shared" si="106"/>
        <v>21650.28</v>
      </c>
      <c r="M213" s="23">
        <f t="shared" si="105"/>
        <v>50</v>
      </c>
      <c r="N213" s="23">
        <f t="shared" si="107"/>
        <v>21700.28</v>
      </c>
      <c r="O213" s="25">
        <v>9518.7199999999993</v>
      </c>
      <c r="P213" s="23">
        <f t="shared" si="108"/>
        <v>0</v>
      </c>
      <c r="Q213" s="26">
        <f t="shared" si="109"/>
        <v>30.539061246751576</v>
      </c>
      <c r="R213" s="26">
        <f t="shared" si="98"/>
        <v>30.49015022902719</v>
      </c>
      <c r="S213" s="26">
        <f t="shared" si="99"/>
        <v>30.49015022902719</v>
      </c>
    </row>
    <row r="214" spans="1:19" x14ac:dyDescent="0.25">
      <c r="A214" s="21" t="s">
        <v>189</v>
      </c>
      <c r="B214" s="22" t="s">
        <v>348</v>
      </c>
      <c r="C214" s="23">
        <v>0</v>
      </c>
      <c r="D214" s="23">
        <v>0</v>
      </c>
      <c r="E214" s="23">
        <f t="shared" si="103"/>
        <v>5107</v>
      </c>
      <c r="F214" s="24">
        <v>5107</v>
      </c>
      <c r="G214" s="23">
        <f t="shared" si="104"/>
        <v>5107</v>
      </c>
      <c r="H214" s="24">
        <v>5107</v>
      </c>
      <c r="I214" s="23">
        <v>0</v>
      </c>
      <c r="J214" s="25">
        <v>0</v>
      </c>
      <c r="K214" s="25">
        <v>0</v>
      </c>
      <c r="L214" s="23">
        <f t="shared" si="106"/>
        <v>5107</v>
      </c>
      <c r="M214" s="23">
        <f t="shared" si="105"/>
        <v>0</v>
      </c>
      <c r="N214" s="23">
        <f t="shared" si="107"/>
        <v>5107</v>
      </c>
      <c r="O214" s="25">
        <v>0</v>
      </c>
      <c r="P214" s="23">
        <f t="shared" si="108"/>
        <v>0</v>
      </c>
      <c r="Q214" s="26">
        <f t="shared" si="109"/>
        <v>0</v>
      </c>
      <c r="R214" s="26">
        <f t="shared" si="98"/>
        <v>0</v>
      </c>
      <c r="S214" s="26">
        <f t="shared" si="99"/>
        <v>0</v>
      </c>
    </row>
    <row r="215" spans="1:19" x14ac:dyDescent="0.25">
      <c r="A215" s="21" t="s">
        <v>191</v>
      </c>
      <c r="B215" s="22" t="s">
        <v>192</v>
      </c>
      <c r="C215" s="23">
        <v>518200</v>
      </c>
      <c r="D215" s="23">
        <v>0</v>
      </c>
      <c r="E215" s="23">
        <f t="shared" si="103"/>
        <v>-417400</v>
      </c>
      <c r="F215" s="24">
        <v>100800</v>
      </c>
      <c r="G215" s="23">
        <f t="shared" si="104"/>
        <v>100800</v>
      </c>
      <c r="H215" s="24">
        <v>80800</v>
      </c>
      <c r="I215" s="23">
        <v>0</v>
      </c>
      <c r="J215" s="25">
        <v>0</v>
      </c>
      <c r="K215" s="25">
        <v>0</v>
      </c>
      <c r="L215" s="23">
        <f t="shared" si="106"/>
        <v>80800</v>
      </c>
      <c r="M215" s="23">
        <f t="shared" si="105"/>
        <v>20000</v>
      </c>
      <c r="N215" s="23">
        <f t="shared" si="107"/>
        <v>100800</v>
      </c>
      <c r="O215" s="25">
        <v>0</v>
      </c>
      <c r="P215" s="23">
        <f t="shared" si="108"/>
        <v>0</v>
      </c>
      <c r="Q215" s="26">
        <f t="shared" si="109"/>
        <v>0</v>
      </c>
      <c r="R215" s="26">
        <f t="shared" si="98"/>
        <v>0</v>
      </c>
      <c r="S215" s="26">
        <f t="shared" si="99"/>
        <v>0</v>
      </c>
    </row>
    <row r="216" spans="1:19" x14ac:dyDescent="0.25">
      <c r="A216" s="21" t="s">
        <v>193</v>
      </c>
      <c r="B216" s="22" t="s">
        <v>194</v>
      </c>
      <c r="C216" s="23">
        <v>100</v>
      </c>
      <c r="D216" s="23">
        <v>0</v>
      </c>
      <c r="E216" s="23">
        <f t="shared" si="103"/>
        <v>40500</v>
      </c>
      <c r="F216" s="24">
        <v>40600</v>
      </c>
      <c r="G216" s="23">
        <f t="shared" si="104"/>
        <v>40600</v>
      </c>
      <c r="H216" s="24">
        <v>40550</v>
      </c>
      <c r="I216" s="23">
        <v>0</v>
      </c>
      <c r="J216" s="25">
        <v>0</v>
      </c>
      <c r="K216" s="25">
        <v>0</v>
      </c>
      <c r="L216" s="23">
        <f t="shared" si="106"/>
        <v>40550</v>
      </c>
      <c r="M216" s="23">
        <f t="shared" si="105"/>
        <v>50</v>
      </c>
      <c r="N216" s="23">
        <f t="shared" si="107"/>
        <v>40600</v>
      </c>
      <c r="O216" s="25">
        <v>0</v>
      </c>
      <c r="P216" s="23">
        <f t="shared" si="108"/>
        <v>0</v>
      </c>
      <c r="Q216" s="26">
        <f t="shared" si="109"/>
        <v>0</v>
      </c>
      <c r="R216" s="26">
        <f t="shared" si="98"/>
        <v>0</v>
      </c>
      <c r="S216" s="26">
        <f t="shared" si="99"/>
        <v>0</v>
      </c>
    </row>
    <row r="217" spans="1:19" x14ac:dyDescent="0.25">
      <c r="A217" s="21" t="s">
        <v>195</v>
      </c>
      <c r="B217" s="22" t="s">
        <v>349</v>
      </c>
      <c r="C217" s="23">
        <v>100</v>
      </c>
      <c r="D217" s="23">
        <v>0</v>
      </c>
      <c r="E217" s="23">
        <f t="shared" si="103"/>
        <v>30500</v>
      </c>
      <c r="F217" s="24">
        <v>30600</v>
      </c>
      <c r="G217" s="23">
        <f t="shared" si="104"/>
        <v>30600</v>
      </c>
      <c r="H217" s="24">
        <v>30550</v>
      </c>
      <c r="I217" s="23">
        <v>0</v>
      </c>
      <c r="J217" s="25">
        <v>0</v>
      </c>
      <c r="K217" s="25">
        <v>0</v>
      </c>
      <c r="L217" s="23">
        <f t="shared" si="106"/>
        <v>30550</v>
      </c>
      <c r="M217" s="23">
        <f t="shared" si="105"/>
        <v>50</v>
      </c>
      <c r="N217" s="23">
        <f t="shared" si="107"/>
        <v>30600</v>
      </c>
      <c r="O217" s="25">
        <v>0</v>
      </c>
      <c r="P217" s="23">
        <f t="shared" si="108"/>
        <v>0</v>
      </c>
      <c r="Q217" s="26">
        <f t="shared" si="109"/>
        <v>0</v>
      </c>
      <c r="R217" s="26">
        <f t="shared" si="98"/>
        <v>0</v>
      </c>
      <c r="S217" s="26">
        <f t="shared" si="99"/>
        <v>0</v>
      </c>
    </row>
    <row r="218" spans="1:19" x14ac:dyDescent="0.25">
      <c r="A218" s="21" t="s">
        <v>197</v>
      </c>
      <c r="B218" s="22" t="s">
        <v>198</v>
      </c>
      <c r="C218" s="23">
        <v>100</v>
      </c>
      <c r="D218" s="23">
        <v>0</v>
      </c>
      <c r="E218" s="23">
        <f t="shared" si="103"/>
        <v>31101</v>
      </c>
      <c r="F218" s="24">
        <v>31201</v>
      </c>
      <c r="G218" s="23">
        <f t="shared" si="104"/>
        <v>31201</v>
      </c>
      <c r="H218" s="24">
        <v>31151</v>
      </c>
      <c r="I218" s="23">
        <v>0</v>
      </c>
      <c r="J218" s="25">
        <v>0</v>
      </c>
      <c r="K218" s="25">
        <v>0</v>
      </c>
      <c r="L218" s="23">
        <f t="shared" si="106"/>
        <v>31151</v>
      </c>
      <c r="M218" s="23">
        <f t="shared" si="105"/>
        <v>50</v>
      </c>
      <c r="N218" s="23">
        <f t="shared" si="107"/>
        <v>31201</v>
      </c>
      <c r="O218" s="25">
        <v>0</v>
      </c>
      <c r="P218" s="23">
        <f t="shared" si="108"/>
        <v>0</v>
      </c>
      <c r="Q218" s="26">
        <f t="shared" si="109"/>
        <v>0</v>
      </c>
      <c r="R218" s="26">
        <f t="shared" si="98"/>
        <v>0</v>
      </c>
      <c r="S218" s="26">
        <f t="shared" si="99"/>
        <v>0</v>
      </c>
    </row>
    <row r="219" spans="1:19" x14ac:dyDescent="0.25">
      <c r="A219" s="21" t="s">
        <v>199</v>
      </c>
      <c r="B219" s="22" t="s">
        <v>200</v>
      </c>
      <c r="C219" s="23">
        <v>100</v>
      </c>
      <c r="D219" s="23">
        <v>0</v>
      </c>
      <c r="E219" s="23">
        <f t="shared" si="103"/>
        <v>225500</v>
      </c>
      <c r="F219" s="24">
        <v>225600</v>
      </c>
      <c r="G219" s="23">
        <f t="shared" si="104"/>
        <v>225600</v>
      </c>
      <c r="H219" s="24">
        <v>225550</v>
      </c>
      <c r="I219" s="23">
        <v>0</v>
      </c>
      <c r="J219" s="25">
        <v>0</v>
      </c>
      <c r="K219" s="25">
        <v>0</v>
      </c>
      <c r="L219" s="23">
        <f t="shared" si="106"/>
        <v>225550</v>
      </c>
      <c r="M219" s="23">
        <f t="shared" si="105"/>
        <v>50</v>
      </c>
      <c r="N219" s="23">
        <f t="shared" si="107"/>
        <v>225600</v>
      </c>
      <c r="O219" s="25">
        <v>0</v>
      </c>
      <c r="P219" s="23">
        <f t="shared" si="108"/>
        <v>0</v>
      </c>
      <c r="Q219" s="26">
        <f t="shared" si="109"/>
        <v>0</v>
      </c>
      <c r="R219" s="26">
        <f t="shared" si="98"/>
        <v>0</v>
      </c>
      <c r="S219" s="26">
        <f t="shared" si="99"/>
        <v>0</v>
      </c>
    </row>
    <row r="220" spans="1:19" x14ac:dyDescent="0.25">
      <c r="A220" s="21" t="s">
        <v>201</v>
      </c>
      <c r="B220" s="22" t="s">
        <v>202</v>
      </c>
      <c r="C220" s="23">
        <v>200</v>
      </c>
      <c r="D220" s="23">
        <v>0</v>
      </c>
      <c r="E220" s="23">
        <f t="shared" si="103"/>
        <v>25000</v>
      </c>
      <c r="F220" s="24">
        <v>25200</v>
      </c>
      <c r="G220" s="23">
        <f t="shared" si="104"/>
        <v>25200</v>
      </c>
      <c r="H220" s="24">
        <v>25050</v>
      </c>
      <c r="I220" s="23">
        <v>0</v>
      </c>
      <c r="J220" s="25">
        <v>0</v>
      </c>
      <c r="K220" s="25">
        <v>0</v>
      </c>
      <c r="L220" s="23">
        <f t="shared" si="106"/>
        <v>25050</v>
      </c>
      <c r="M220" s="23">
        <f t="shared" si="105"/>
        <v>150</v>
      </c>
      <c r="N220" s="23">
        <f t="shared" si="107"/>
        <v>25200</v>
      </c>
      <c r="O220" s="25">
        <v>0</v>
      </c>
      <c r="P220" s="23">
        <f t="shared" si="108"/>
        <v>0</v>
      </c>
      <c r="Q220" s="26">
        <f t="shared" si="109"/>
        <v>0</v>
      </c>
      <c r="R220" s="26">
        <f t="shared" si="98"/>
        <v>0</v>
      </c>
      <c r="S220" s="26">
        <f t="shared" si="99"/>
        <v>0</v>
      </c>
    </row>
    <row r="221" spans="1:19" x14ac:dyDescent="0.25">
      <c r="A221" s="21" t="s">
        <v>203</v>
      </c>
      <c r="B221" s="22" t="s">
        <v>204</v>
      </c>
      <c r="C221" s="23">
        <v>100</v>
      </c>
      <c r="D221" s="23">
        <v>0</v>
      </c>
      <c r="E221" s="23">
        <f t="shared" si="103"/>
        <v>25500</v>
      </c>
      <c r="F221" s="24">
        <v>25600</v>
      </c>
      <c r="G221" s="23">
        <f t="shared" si="104"/>
        <v>25600</v>
      </c>
      <c r="H221" s="24">
        <v>25600</v>
      </c>
      <c r="I221" s="23">
        <v>0</v>
      </c>
      <c r="J221" s="25">
        <v>0</v>
      </c>
      <c r="K221" s="25">
        <v>0</v>
      </c>
      <c r="L221" s="23">
        <f t="shared" si="106"/>
        <v>25600</v>
      </c>
      <c r="M221" s="23">
        <f t="shared" si="105"/>
        <v>0</v>
      </c>
      <c r="N221" s="23">
        <f t="shared" si="107"/>
        <v>25600</v>
      </c>
      <c r="O221" s="25">
        <v>0</v>
      </c>
      <c r="P221" s="23">
        <f t="shared" si="108"/>
        <v>0</v>
      </c>
      <c r="Q221" s="26">
        <f t="shared" si="109"/>
        <v>0</v>
      </c>
      <c r="R221" s="26">
        <f t="shared" si="98"/>
        <v>0</v>
      </c>
      <c r="S221" s="26">
        <f t="shared" si="99"/>
        <v>0</v>
      </c>
    </row>
    <row r="222" spans="1:19" x14ac:dyDescent="0.25">
      <c r="A222" s="21" t="s">
        <v>207</v>
      </c>
      <c r="B222" s="22" t="s">
        <v>208</v>
      </c>
      <c r="C222" s="23">
        <v>100</v>
      </c>
      <c r="D222" s="23">
        <v>0</v>
      </c>
      <c r="E222" s="23">
        <f t="shared" si="103"/>
        <v>1509</v>
      </c>
      <c r="F222" s="24">
        <v>1609</v>
      </c>
      <c r="G222" s="23">
        <f t="shared" si="104"/>
        <v>1609</v>
      </c>
      <c r="H222" s="24">
        <v>1609</v>
      </c>
      <c r="I222" s="23">
        <v>0</v>
      </c>
      <c r="J222" s="25">
        <v>343.98</v>
      </c>
      <c r="K222" s="25">
        <v>343.98</v>
      </c>
      <c r="L222" s="23">
        <f t="shared" si="106"/>
        <v>1265.02</v>
      </c>
      <c r="M222" s="23">
        <f t="shared" si="105"/>
        <v>0</v>
      </c>
      <c r="N222" s="23">
        <f t="shared" si="107"/>
        <v>1265.02</v>
      </c>
      <c r="O222" s="25">
        <v>343.98</v>
      </c>
      <c r="P222" s="23">
        <f t="shared" si="108"/>
        <v>0</v>
      </c>
      <c r="Q222" s="26">
        <f t="shared" si="109"/>
        <v>21.378495960223741</v>
      </c>
      <c r="R222" s="26">
        <f t="shared" si="98"/>
        <v>21.378495960223741</v>
      </c>
      <c r="S222" s="26">
        <f t="shared" si="99"/>
        <v>21.378495960223741</v>
      </c>
    </row>
    <row r="223" spans="1:19" x14ac:dyDescent="0.25">
      <c r="A223" s="21" t="s">
        <v>209</v>
      </c>
      <c r="B223" s="22" t="s">
        <v>350</v>
      </c>
      <c r="C223" s="23">
        <v>100</v>
      </c>
      <c r="D223" s="23">
        <v>0</v>
      </c>
      <c r="E223" s="23">
        <f t="shared" si="103"/>
        <v>18815</v>
      </c>
      <c r="F223" s="24">
        <v>18915</v>
      </c>
      <c r="G223" s="23">
        <f t="shared" si="104"/>
        <v>18915</v>
      </c>
      <c r="H223" s="24">
        <v>18865</v>
      </c>
      <c r="I223" s="23">
        <v>0</v>
      </c>
      <c r="J223" s="25">
        <v>18805.25</v>
      </c>
      <c r="K223" s="25">
        <v>18805.25</v>
      </c>
      <c r="L223" s="23">
        <f t="shared" si="106"/>
        <v>59.75</v>
      </c>
      <c r="M223" s="23">
        <f t="shared" si="105"/>
        <v>50</v>
      </c>
      <c r="N223" s="23">
        <f t="shared" si="107"/>
        <v>109.75</v>
      </c>
      <c r="O223" s="25">
        <v>0</v>
      </c>
      <c r="P223" s="23">
        <f t="shared" si="108"/>
        <v>18805.25</v>
      </c>
      <c r="Q223" s="26">
        <f t="shared" si="109"/>
        <v>99.683275907765704</v>
      </c>
      <c r="R223" s="26">
        <f t="shared" si="98"/>
        <v>99.419772667195346</v>
      </c>
      <c r="S223" s="26">
        <f t="shared" si="99"/>
        <v>99.419772667195346</v>
      </c>
    </row>
    <row r="224" spans="1:19" x14ac:dyDescent="0.25">
      <c r="A224" s="21" t="s">
        <v>211</v>
      </c>
      <c r="B224" s="22" t="s">
        <v>351</v>
      </c>
      <c r="C224" s="23">
        <v>0</v>
      </c>
      <c r="D224" s="23">
        <v>0</v>
      </c>
      <c r="E224" s="23">
        <f t="shared" si="103"/>
        <v>1338</v>
      </c>
      <c r="F224" s="24">
        <v>1338</v>
      </c>
      <c r="G224" s="23">
        <f t="shared" si="104"/>
        <v>1338</v>
      </c>
      <c r="H224" s="24">
        <v>1338</v>
      </c>
      <c r="I224" s="23">
        <v>0</v>
      </c>
      <c r="J224" s="25">
        <v>0</v>
      </c>
      <c r="K224" s="25">
        <v>0</v>
      </c>
      <c r="L224" s="23">
        <f t="shared" si="106"/>
        <v>1338</v>
      </c>
      <c r="M224" s="23">
        <f t="shared" si="105"/>
        <v>0</v>
      </c>
      <c r="N224" s="23">
        <f t="shared" si="107"/>
        <v>1338</v>
      </c>
      <c r="O224" s="25">
        <v>0</v>
      </c>
      <c r="P224" s="23">
        <f t="shared" si="108"/>
        <v>0</v>
      </c>
      <c r="Q224" s="26">
        <f t="shared" si="109"/>
        <v>0</v>
      </c>
      <c r="R224" s="26">
        <f t="shared" si="98"/>
        <v>0</v>
      </c>
      <c r="S224" s="26">
        <f t="shared" si="99"/>
        <v>0</v>
      </c>
    </row>
    <row r="225" spans="1:19" x14ac:dyDescent="0.25">
      <c r="A225" s="21" t="s">
        <v>213</v>
      </c>
      <c r="B225" s="22" t="s">
        <v>352</v>
      </c>
      <c r="C225" s="23">
        <v>0</v>
      </c>
      <c r="D225" s="23">
        <v>0</v>
      </c>
      <c r="E225" s="23">
        <f t="shared" si="103"/>
        <v>13349</v>
      </c>
      <c r="F225" s="24">
        <v>13349</v>
      </c>
      <c r="G225" s="23">
        <f t="shared" si="104"/>
        <v>13349</v>
      </c>
      <c r="H225" s="24">
        <v>13349</v>
      </c>
      <c r="I225" s="23">
        <v>0</v>
      </c>
      <c r="J225" s="25">
        <v>4440.5</v>
      </c>
      <c r="K225" s="25">
        <v>4440.5</v>
      </c>
      <c r="L225" s="23">
        <f t="shared" si="106"/>
        <v>8908.5</v>
      </c>
      <c r="M225" s="23">
        <f t="shared" si="105"/>
        <v>0</v>
      </c>
      <c r="N225" s="23">
        <f t="shared" si="107"/>
        <v>8908.5</v>
      </c>
      <c r="O225" s="25">
        <v>0</v>
      </c>
      <c r="P225" s="23">
        <f t="shared" si="108"/>
        <v>4440.5</v>
      </c>
      <c r="Q225" s="26">
        <f t="shared" si="109"/>
        <v>33.26466401977676</v>
      </c>
      <c r="R225" s="26">
        <f t="shared" si="98"/>
        <v>33.26466401977676</v>
      </c>
      <c r="S225" s="26">
        <f t="shared" si="99"/>
        <v>33.26466401977676</v>
      </c>
    </row>
    <row r="226" spans="1:19" x14ac:dyDescent="0.25">
      <c r="A226" s="21" t="s">
        <v>215</v>
      </c>
      <c r="B226" s="22" t="s">
        <v>216</v>
      </c>
      <c r="C226" s="23">
        <v>0</v>
      </c>
      <c r="D226" s="23">
        <v>0</v>
      </c>
      <c r="E226" s="23">
        <f t="shared" si="103"/>
        <v>3959</v>
      </c>
      <c r="F226" s="24">
        <v>3959</v>
      </c>
      <c r="G226" s="23">
        <f t="shared" si="104"/>
        <v>3959</v>
      </c>
      <c r="H226" s="24">
        <v>3959</v>
      </c>
      <c r="I226" s="23">
        <v>0</v>
      </c>
      <c r="J226" s="25">
        <v>0</v>
      </c>
      <c r="K226" s="25">
        <v>0</v>
      </c>
      <c r="L226" s="23">
        <f t="shared" si="106"/>
        <v>3959</v>
      </c>
      <c r="M226" s="23">
        <f t="shared" si="105"/>
        <v>0</v>
      </c>
      <c r="N226" s="23">
        <f t="shared" si="107"/>
        <v>3959</v>
      </c>
      <c r="O226" s="25">
        <v>0</v>
      </c>
      <c r="P226" s="23">
        <f t="shared" si="108"/>
        <v>0</v>
      </c>
      <c r="Q226" s="26">
        <f t="shared" si="109"/>
        <v>0</v>
      </c>
      <c r="R226" s="26">
        <f t="shared" si="98"/>
        <v>0</v>
      </c>
      <c r="S226" s="26">
        <f t="shared" si="99"/>
        <v>0</v>
      </c>
    </row>
    <row r="227" spans="1:19" x14ac:dyDescent="0.25">
      <c r="A227" s="21" t="s">
        <v>217</v>
      </c>
      <c r="B227" s="22" t="s">
        <v>218</v>
      </c>
      <c r="C227" s="23">
        <v>0</v>
      </c>
      <c r="D227" s="23">
        <v>0</v>
      </c>
      <c r="E227" s="23">
        <f t="shared" si="103"/>
        <v>295</v>
      </c>
      <c r="F227" s="24">
        <v>295</v>
      </c>
      <c r="G227" s="23">
        <f t="shared" si="104"/>
        <v>295</v>
      </c>
      <c r="H227" s="24">
        <v>295</v>
      </c>
      <c r="I227" s="23">
        <v>0</v>
      </c>
      <c r="J227" s="25">
        <v>0</v>
      </c>
      <c r="K227" s="25">
        <v>0</v>
      </c>
      <c r="L227" s="23">
        <f t="shared" si="106"/>
        <v>295</v>
      </c>
      <c r="M227" s="23">
        <f t="shared" si="105"/>
        <v>0</v>
      </c>
      <c r="N227" s="23">
        <f t="shared" si="107"/>
        <v>295</v>
      </c>
      <c r="O227" s="25">
        <v>0</v>
      </c>
      <c r="P227" s="23">
        <f t="shared" si="108"/>
        <v>0</v>
      </c>
      <c r="Q227" s="26">
        <f t="shared" si="109"/>
        <v>0</v>
      </c>
      <c r="R227" s="26">
        <f t="shared" si="98"/>
        <v>0</v>
      </c>
      <c r="S227" s="26">
        <f t="shared" si="99"/>
        <v>0</v>
      </c>
    </row>
    <row r="228" spans="1:19" x14ac:dyDescent="0.25">
      <c r="A228" s="21" t="s">
        <v>219</v>
      </c>
      <c r="B228" s="22" t="s">
        <v>220</v>
      </c>
      <c r="C228" s="23">
        <v>14996</v>
      </c>
      <c r="D228" s="23">
        <v>0</v>
      </c>
      <c r="E228" s="23">
        <f t="shared" si="103"/>
        <v>0</v>
      </c>
      <c r="F228" s="24">
        <v>14996</v>
      </c>
      <c r="G228" s="23">
        <f t="shared" si="104"/>
        <v>14996</v>
      </c>
      <c r="H228" s="24">
        <v>14996</v>
      </c>
      <c r="I228" s="23">
        <v>0</v>
      </c>
      <c r="J228" s="25">
        <v>14159.31</v>
      </c>
      <c r="K228" s="25">
        <v>14159.31</v>
      </c>
      <c r="L228" s="23">
        <f t="shared" si="106"/>
        <v>836.69000000000051</v>
      </c>
      <c r="M228" s="23">
        <f t="shared" si="105"/>
        <v>0</v>
      </c>
      <c r="N228" s="23">
        <f t="shared" si="107"/>
        <v>836.69000000000051</v>
      </c>
      <c r="O228" s="25">
        <v>0</v>
      </c>
      <c r="P228" s="23">
        <f t="shared" si="108"/>
        <v>14159.31</v>
      </c>
      <c r="Q228" s="26">
        <f t="shared" si="109"/>
        <v>94.420578821018935</v>
      </c>
      <c r="R228" s="26">
        <f t="shared" si="98"/>
        <v>94.420578821018935</v>
      </c>
      <c r="S228" s="26">
        <f t="shared" si="99"/>
        <v>94.420578821018935</v>
      </c>
    </row>
    <row r="229" spans="1:19" x14ac:dyDescent="0.25">
      <c r="A229" s="21" t="s">
        <v>223</v>
      </c>
      <c r="B229" s="22" t="s">
        <v>353</v>
      </c>
      <c r="C229" s="23">
        <v>0</v>
      </c>
      <c r="D229" s="23">
        <v>0</v>
      </c>
      <c r="E229" s="23">
        <f t="shared" si="103"/>
        <v>10755</v>
      </c>
      <c r="F229" s="24">
        <v>10755</v>
      </c>
      <c r="G229" s="23">
        <f t="shared" si="104"/>
        <v>10755</v>
      </c>
      <c r="H229" s="24">
        <v>10755</v>
      </c>
      <c r="I229" s="23">
        <v>0</v>
      </c>
      <c r="J229" s="25">
        <v>4687.24</v>
      </c>
      <c r="K229" s="25">
        <v>4687.24</v>
      </c>
      <c r="L229" s="23">
        <f t="shared" si="106"/>
        <v>6067.76</v>
      </c>
      <c r="M229" s="23">
        <f t="shared" si="105"/>
        <v>0</v>
      </c>
      <c r="N229" s="23">
        <f t="shared" si="107"/>
        <v>6067.76</v>
      </c>
      <c r="O229" s="25">
        <v>0</v>
      </c>
      <c r="P229" s="23">
        <f t="shared" si="108"/>
        <v>4687.24</v>
      </c>
      <c r="Q229" s="26">
        <f t="shared" si="109"/>
        <v>43.581961878196182</v>
      </c>
      <c r="R229" s="26">
        <f t="shared" si="98"/>
        <v>43.581961878196182</v>
      </c>
      <c r="S229" s="26">
        <f t="shared" si="99"/>
        <v>43.581961878196182</v>
      </c>
    </row>
    <row r="230" spans="1:19" x14ac:dyDescent="0.25">
      <c r="A230" s="21" t="s">
        <v>227</v>
      </c>
      <c r="B230" s="22" t="s">
        <v>228</v>
      </c>
      <c r="C230" s="23">
        <v>0</v>
      </c>
      <c r="D230" s="23">
        <v>0</v>
      </c>
      <c r="E230" s="23">
        <f t="shared" si="103"/>
        <v>110</v>
      </c>
      <c r="F230" s="24">
        <v>110</v>
      </c>
      <c r="G230" s="23">
        <f t="shared" si="104"/>
        <v>110</v>
      </c>
      <c r="H230" s="24">
        <v>110</v>
      </c>
      <c r="I230" s="23">
        <v>0</v>
      </c>
      <c r="J230" s="25">
        <v>0</v>
      </c>
      <c r="K230" s="25">
        <v>0</v>
      </c>
      <c r="L230" s="23">
        <f t="shared" si="106"/>
        <v>110</v>
      </c>
      <c r="M230" s="23">
        <f t="shared" si="105"/>
        <v>0</v>
      </c>
      <c r="N230" s="23">
        <f t="shared" si="107"/>
        <v>110</v>
      </c>
      <c r="O230" s="25">
        <v>0</v>
      </c>
      <c r="P230" s="23">
        <f t="shared" si="108"/>
        <v>0</v>
      </c>
      <c r="Q230" s="26">
        <f t="shared" si="109"/>
        <v>0</v>
      </c>
      <c r="R230" s="26">
        <f t="shared" si="98"/>
        <v>0</v>
      </c>
      <c r="S230" s="26">
        <f t="shared" si="99"/>
        <v>0</v>
      </c>
    </row>
    <row r="231" spans="1:19" x14ac:dyDescent="0.25">
      <c r="A231" s="21" t="s">
        <v>231</v>
      </c>
      <c r="B231" s="22" t="s">
        <v>232</v>
      </c>
      <c r="C231" s="23">
        <v>0</v>
      </c>
      <c r="D231" s="23">
        <v>0</v>
      </c>
      <c r="E231" s="23">
        <f t="shared" si="103"/>
        <v>3905</v>
      </c>
      <c r="F231" s="24">
        <v>3905</v>
      </c>
      <c r="G231" s="23">
        <f t="shared" si="104"/>
        <v>3905</v>
      </c>
      <c r="H231" s="24">
        <v>3905</v>
      </c>
      <c r="I231" s="23">
        <v>0</v>
      </c>
      <c r="J231" s="25">
        <v>0</v>
      </c>
      <c r="K231" s="25">
        <v>0</v>
      </c>
      <c r="L231" s="23">
        <f t="shared" si="106"/>
        <v>3905</v>
      </c>
      <c r="M231" s="23">
        <f t="shared" si="105"/>
        <v>0</v>
      </c>
      <c r="N231" s="23">
        <f t="shared" si="107"/>
        <v>3905</v>
      </c>
      <c r="O231" s="25">
        <v>0</v>
      </c>
      <c r="P231" s="23">
        <f t="shared" si="108"/>
        <v>0</v>
      </c>
      <c r="Q231" s="26">
        <f t="shared" si="109"/>
        <v>0</v>
      </c>
      <c r="R231" s="26">
        <f t="shared" si="98"/>
        <v>0</v>
      </c>
      <c r="S231" s="26">
        <f t="shared" si="99"/>
        <v>0</v>
      </c>
    </row>
    <row r="232" spans="1:19" x14ac:dyDescent="0.25">
      <c r="A232" s="21" t="s">
        <v>233</v>
      </c>
      <c r="B232" s="22" t="s">
        <v>234</v>
      </c>
      <c r="C232" s="23">
        <v>0</v>
      </c>
      <c r="D232" s="23">
        <v>0</v>
      </c>
      <c r="E232" s="23">
        <f t="shared" si="103"/>
        <v>10000</v>
      </c>
      <c r="F232" s="24">
        <v>10000</v>
      </c>
      <c r="G232" s="23">
        <f t="shared" si="104"/>
        <v>10000</v>
      </c>
      <c r="H232" s="24">
        <v>10000</v>
      </c>
      <c r="I232" s="23">
        <v>0</v>
      </c>
      <c r="J232" s="25">
        <v>0</v>
      </c>
      <c r="K232" s="25">
        <v>0</v>
      </c>
      <c r="L232" s="23">
        <f t="shared" si="106"/>
        <v>10000</v>
      </c>
      <c r="M232" s="23">
        <f t="shared" si="105"/>
        <v>0</v>
      </c>
      <c r="N232" s="23">
        <f t="shared" si="107"/>
        <v>10000</v>
      </c>
      <c r="O232" s="25">
        <v>0</v>
      </c>
      <c r="P232" s="23">
        <f t="shared" si="108"/>
        <v>0</v>
      </c>
      <c r="Q232" s="26">
        <f t="shared" si="109"/>
        <v>0</v>
      </c>
      <c r="R232" s="26">
        <f t="shared" si="98"/>
        <v>0</v>
      </c>
      <c r="S232" s="26">
        <f t="shared" si="99"/>
        <v>0</v>
      </c>
    </row>
    <row r="233" spans="1:19" x14ac:dyDescent="0.25">
      <c r="A233" s="21" t="s">
        <v>235</v>
      </c>
      <c r="B233" s="22" t="s">
        <v>236</v>
      </c>
      <c r="C233" s="23">
        <f>SUM(C234:C236)</f>
        <v>400</v>
      </c>
      <c r="D233" s="23">
        <f t="shared" ref="D233:G233" si="110">SUM(D234:D236)</f>
        <v>0</v>
      </c>
      <c r="E233" s="23">
        <f t="shared" si="110"/>
        <v>0</v>
      </c>
      <c r="F233" s="23">
        <f t="shared" si="110"/>
        <v>400</v>
      </c>
      <c r="G233" s="23">
        <f t="shared" si="110"/>
        <v>400</v>
      </c>
      <c r="H233" s="23">
        <f>SUM(H234:H236)</f>
        <v>100</v>
      </c>
      <c r="I233" s="23">
        <f t="shared" ref="I233:O233" si="111">SUM(I234:I236)</f>
        <v>0</v>
      </c>
      <c r="J233" s="23">
        <f t="shared" si="111"/>
        <v>0</v>
      </c>
      <c r="K233" s="23">
        <f t="shared" si="111"/>
        <v>0</v>
      </c>
      <c r="L233" s="23">
        <f t="shared" si="106"/>
        <v>100</v>
      </c>
      <c r="M233" s="23">
        <f t="shared" si="105"/>
        <v>300</v>
      </c>
      <c r="N233" s="23">
        <f t="shared" si="107"/>
        <v>400</v>
      </c>
      <c r="O233" s="23">
        <f t="shared" si="111"/>
        <v>0</v>
      </c>
      <c r="P233" s="23">
        <f t="shared" si="108"/>
        <v>0</v>
      </c>
      <c r="Q233" s="26">
        <f t="shared" si="109"/>
        <v>0</v>
      </c>
      <c r="R233" s="26">
        <f t="shared" si="98"/>
        <v>0</v>
      </c>
      <c r="S233" s="26">
        <f t="shared" si="99"/>
        <v>0</v>
      </c>
    </row>
    <row r="234" spans="1:19" hidden="1" x14ac:dyDescent="0.25">
      <c r="A234" s="21" t="s">
        <v>354</v>
      </c>
      <c r="B234" s="22" t="s">
        <v>241</v>
      </c>
      <c r="C234" s="23">
        <v>100</v>
      </c>
      <c r="D234" s="23"/>
      <c r="E234" s="23">
        <f>+F234-C234</f>
        <v>0</v>
      </c>
      <c r="F234" s="24">
        <v>100</v>
      </c>
      <c r="G234" s="23">
        <f>+C234+E234</f>
        <v>100</v>
      </c>
      <c r="H234" s="24">
        <v>100</v>
      </c>
      <c r="I234" s="23"/>
      <c r="J234" s="25"/>
      <c r="K234" s="25">
        <v>0</v>
      </c>
      <c r="L234" s="23">
        <f>+H234-K234</f>
        <v>100</v>
      </c>
      <c r="M234" s="23">
        <f>+G234-H234</f>
        <v>0</v>
      </c>
      <c r="N234" s="23">
        <f t="shared" si="107"/>
        <v>100</v>
      </c>
      <c r="O234" s="25">
        <v>0</v>
      </c>
      <c r="P234" s="23">
        <f>+K234-O234</f>
        <v>0</v>
      </c>
      <c r="Q234" s="26">
        <f>+K234/H234*100</f>
        <v>0</v>
      </c>
      <c r="R234" s="26">
        <f t="shared" si="98"/>
        <v>0</v>
      </c>
      <c r="S234" s="26">
        <f t="shared" si="99"/>
        <v>0</v>
      </c>
    </row>
    <row r="235" spans="1:19" hidden="1" x14ac:dyDescent="0.25">
      <c r="A235" s="21" t="s">
        <v>355</v>
      </c>
      <c r="B235" s="22" t="s">
        <v>242</v>
      </c>
      <c r="C235" s="23">
        <v>200</v>
      </c>
      <c r="D235" s="23"/>
      <c r="E235" s="23">
        <f>+F235-C235</f>
        <v>0</v>
      </c>
      <c r="F235" s="24">
        <v>200</v>
      </c>
      <c r="G235" s="23">
        <f>+C235+E235</f>
        <v>200</v>
      </c>
      <c r="H235" s="24">
        <v>0</v>
      </c>
      <c r="I235" s="23"/>
      <c r="J235" s="25"/>
      <c r="K235" s="25">
        <v>0</v>
      </c>
      <c r="L235" s="23"/>
      <c r="M235" s="23">
        <f>+G235-H235</f>
        <v>200</v>
      </c>
      <c r="N235" s="23">
        <f t="shared" si="107"/>
        <v>200</v>
      </c>
      <c r="O235" s="25">
        <v>0</v>
      </c>
      <c r="P235" s="23">
        <f t="shared" ref="P235:P236" si="112">+K235-O235</f>
        <v>0</v>
      </c>
      <c r="Q235" s="26" t="e">
        <f t="shared" ref="Q235:Q236" si="113">+K235/H235*100</f>
        <v>#DIV/0!</v>
      </c>
      <c r="R235" s="26">
        <f t="shared" si="98"/>
        <v>0</v>
      </c>
      <c r="S235" s="26">
        <f t="shared" si="99"/>
        <v>0</v>
      </c>
    </row>
    <row r="236" spans="1:19" hidden="1" x14ac:dyDescent="0.25">
      <c r="A236" s="21" t="s">
        <v>356</v>
      </c>
      <c r="B236" s="22" t="s">
        <v>243</v>
      </c>
      <c r="C236" s="23">
        <v>100</v>
      </c>
      <c r="D236" s="23"/>
      <c r="E236" s="23">
        <f>+F236-C236</f>
        <v>0</v>
      </c>
      <c r="F236" s="24">
        <v>100</v>
      </c>
      <c r="G236" s="23">
        <f>+C236+E236</f>
        <v>100</v>
      </c>
      <c r="H236" s="24">
        <v>0</v>
      </c>
      <c r="I236" s="23"/>
      <c r="J236" s="25"/>
      <c r="K236" s="25">
        <v>0</v>
      </c>
      <c r="L236" s="23">
        <f>+H236-K236</f>
        <v>0</v>
      </c>
      <c r="M236" s="23">
        <f>+G236-H236</f>
        <v>100</v>
      </c>
      <c r="N236" s="23">
        <f t="shared" si="107"/>
        <v>100</v>
      </c>
      <c r="O236" s="25">
        <v>0</v>
      </c>
      <c r="P236" s="23">
        <f t="shared" si="112"/>
        <v>0</v>
      </c>
      <c r="Q236" s="26" t="e">
        <f t="shared" si="113"/>
        <v>#DIV/0!</v>
      </c>
      <c r="R236" s="26">
        <f t="shared" si="98"/>
        <v>0</v>
      </c>
      <c r="S236" s="26">
        <f t="shared" si="99"/>
        <v>0</v>
      </c>
    </row>
    <row r="237" spans="1:19" ht="27" customHeight="1" x14ac:dyDescent="0.25">
      <c r="A237" s="19"/>
      <c r="B237" s="19" t="s">
        <v>357</v>
      </c>
      <c r="C237" s="20">
        <f>SUM(C238:C243)</f>
        <v>2460184</v>
      </c>
      <c r="D237" s="20">
        <f t="shared" ref="D237" si="114">SUM(D238:D243)</f>
        <v>0</v>
      </c>
      <c r="E237" s="20">
        <f>SUM(E238:E243)</f>
        <v>1151738</v>
      </c>
      <c r="F237" s="20">
        <f t="shared" ref="F237:G237" si="115">SUM(F238:F243)</f>
        <v>3611922</v>
      </c>
      <c r="G237" s="20">
        <f t="shared" si="115"/>
        <v>3611922</v>
      </c>
      <c r="H237" s="20">
        <f>SUM(H238:H243)</f>
        <v>2811211</v>
      </c>
      <c r="I237" s="20">
        <f t="shared" ref="I237:K237" si="116">SUM(I238:I243)</f>
        <v>625196</v>
      </c>
      <c r="J237" s="20">
        <f t="shared" si="116"/>
        <v>0</v>
      </c>
      <c r="K237" s="20">
        <f t="shared" si="116"/>
        <v>1448183.47</v>
      </c>
      <c r="L237" s="20">
        <f>SUM(L238:L243)</f>
        <v>1363027.53</v>
      </c>
      <c r="M237" s="20">
        <f>SUM(M238:M243)</f>
        <v>800711</v>
      </c>
      <c r="N237" s="20">
        <f>SUM(N238:N243)</f>
        <v>2163738.5300000003</v>
      </c>
      <c r="O237" s="20">
        <f>SUM(O238:O243)</f>
        <v>455682.04</v>
      </c>
      <c r="P237" s="20">
        <f>SUM(P238:P243)</f>
        <v>992501.42999999993</v>
      </c>
      <c r="Q237" s="19">
        <f>+K237/H237*100</f>
        <v>51.514577525486352</v>
      </c>
      <c r="R237" s="19">
        <f t="shared" si="98"/>
        <v>0</v>
      </c>
      <c r="S237" s="19">
        <f t="shared" si="99"/>
        <v>40.094538863242342</v>
      </c>
    </row>
    <row r="238" spans="1:19" hidden="1" x14ac:dyDescent="0.25">
      <c r="A238" s="37"/>
      <c r="B238" s="38"/>
      <c r="C238" s="39"/>
      <c r="D238" s="35"/>
      <c r="E238" s="23">
        <f>+F238-C238</f>
        <v>0</v>
      </c>
      <c r="F238" s="24">
        <v>0</v>
      </c>
      <c r="G238" s="23">
        <f>+C238+E238</f>
        <v>0</v>
      </c>
      <c r="H238" s="24">
        <v>0</v>
      </c>
      <c r="I238" s="35">
        <v>0</v>
      </c>
      <c r="J238" s="25"/>
      <c r="K238" s="25">
        <v>0</v>
      </c>
      <c r="L238" s="23">
        <f t="shared" ref="L238:L247" si="117">+H238-K238</f>
        <v>0</v>
      </c>
      <c r="M238" s="23">
        <f t="shared" ref="M238:M247" si="118">+G238-H238</f>
        <v>0</v>
      </c>
      <c r="N238" s="23">
        <f t="shared" si="95"/>
        <v>0</v>
      </c>
      <c r="O238" s="25">
        <v>0</v>
      </c>
      <c r="P238" s="23">
        <f>+K238-O238</f>
        <v>0</v>
      </c>
      <c r="Q238" s="26" t="e">
        <f>+K238/H238*100</f>
        <v>#DIV/0!</v>
      </c>
      <c r="R238" s="26" t="e">
        <f t="shared" si="98"/>
        <v>#DIV/0!</v>
      </c>
      <c r="S238" s="26" t="e">
        <f t="shared" si="99"/>
        <v>#DIV/0!</v>
      </c>
    </row>
    <row r="239" spans="1:19" x14ac:dyDescent="0.25">
      <c r="A239" s="21" t="s">
        <v>259</v>
      </c>
      <c r="B239" s="22" t="s">
        <v>260</v>
      </c>
      <c r="C239" s="23">
        <v>1343972</v>
      </c>
      <c r="D239" s="23">
        <v>0</v>
      </c>
      <c r="E239" s="23">
        <f>+F239-C239</f>
        <v>154584</v>
      </c>
      <c r="F239" s="24">
        <v>1498556</v>
      </c>
      <c r="G239" s="23">
        <f>+C239+E239</f>
        <v>1498556</v>
      </c>
      <c r="H239" s="24">
        <v>698045</v>
      </c>
      <c r="I239" s="23">
        <v>0</v>
      </c>
      <c r="J239" s="25">
        <v>0</v>
      </c>
      <c r="K239" s="25">
        <v>374101.59</v>
      </c>
      <c r="L239" s="23">
        <f>+H239-K239</f>
        <v>323943.40999999997</v>
      </c>
      <c r="M239" s="23">
        <f t="shared" si="118"/>
        <v>800511</v>
      </c>
      <c r="N239" s="23">
        <f>+G239-K239</f>
        <v>1124454.4099999999</v>
      </c>
      <c r="O239" s="25">
        <v>0</v>
      </c>
      <c r="P239" s="23">
        <f>+K239-O239</f>
        <v>374101.59</v>
      </c>
      <c r="Q239" s="26">
        <f>+K239/H239*100</f>
        <v>53.592761211669739</v>
      </c>
      <c r="R239" s="26">
        <f t="shared" si="98"/>
        <v>0</v>
      </c>
      <c r="S239" s="26">
        <f t="shared" si="99"/>
        <v>24.96413814365296</v>
      </c>
    </row>
    <row r="240" spans="1:19" x14ac:dyDescent="0.25">
      <c r="A240" s="21" t="s">
        <v>261</v>
      </c>
      <c r="B240" s="22" t="s">
        <v>262</v>
      </c>
      <c r="C240" s="23">
        <v>100</v>
      </c>
      <c r="D240" s="23">
        <v>0</v>
      </c>
      <c r="E240" s="23">
        <f>+F240-C240</f>
        <v>2582</v>
      </c>
      <c r="F240" s="24">
        <v>2682</v>
      </c>
      <c r="G240" s="23">
        <f>+C240+E240</f>
        <v>2682</v>
      </c>
      <c r="H240" s="24">
        <v>2582</v>
      </c>
      <c r="I240" s="23">
        <v>0</v>
      </c>
      <c r="J240" s="25">
        <v>0</v>
      </c>
      <c r="K240" s="25">
        <v>0</v>
      </c>
      <c r="L240" s="23">
        <f t="shared" ref="L240:L243" si="119">+H240-K240</f>
        <v>2582</v>
      </c>
      <c r="M240" s="23">
        <f t="shared" si="118"/>
        <v>100</v>
      </c>
      <c r="N240" s="23">
        <f t="shared" ref="N240:N243" si="120">+G240-K240</f>
        <v>2682</v>
      </c>
      <c r="O240" s="25">
        <v>0</v>
      </c>
      <c r="P240" s="23">
        <f>+K240-O240</f>
        <v>0</v>
      </c>
      <c r="Q240" s="26">
        <v>0</v>
      </c>
      <c r="R240" s="26">
        <f t="shared" si="98"/>
        <v>0</v>
      </c>
      <c r="S240" s="26">
        <f t="shared" si="99"/>
        <v>0</v>
      </c>
    </row>
    <row r="241" spans="1:19" x14ac:dyDescent="0.25">
      <c r="A241" s="21" t="s">
        <v>267</v>
      </c>
      <c r="B241" s="22" t="s">
        <v>268</v>
      </c>
      <c r="C241" s="23">
        <v>0</v>
      </c>
      <c r="D241" s="23">
        <v>0</v>
      </c>
      <c r="E241" s="23">
        <f>+F241-C241</f>
        <v>498</v>
      </c>
      <c r="F241" s="24">
        <v>498</v>
      </c>
      <c r="G241" s="23">
        <f>+C241+E241</f>
        <v>498</v>
      </c>
      <c r="H241" s="24">
        <v>498</v>
      </c>
      <c r="I241" s="23">
        <v>0</v>
      </c>
      <c r="J241" s="25">
        <v>0</v>
      </c>
      <c r="K241" s="25">
        <v>0</v>
      </c>
      <c r="L241" s="23">
        <f t="shared" si="119"/>
        <v>498</v>
      </c>
      <c r="M241" s="23">
        <f t="shared" si="118"/>
        <v>0</v>
      </c>
      <c r="N241" s="23">
        <f t="shared" si="120"/>
        <v>498</v>
      </c>
      <c r="O241" s="25">
        <v>0</v>
      </c>
      <c r="P241" s="23">
        <f>+K241-O241</f>
        <v>0</v>
      </c>
      <c r="Q241" s="26">
        <f t="shared" ref="Q241:Q251" si="121">+K241/H241*100</f>
        <v>0</v>
      </c>
      <c r="R241" s="26">
        <f t="shared" si="98"/>
        <v>0</v>
      </c>
      <c r="S241" s="26">
        <f t="shared" si="99"/>
        <v>0</v>
      </c>
    </row>
    <row r="242" spans="1:19" x14ac:dyDescent="0.25">
      <c r="A242" s="21" t="s">
        <v>269</v>
      </c>
      <c r="B242" s="22" t="s">
        <v>270</v>
      </c>
      <c r="C242" s="23">
        <v>425622</v>
      </c>
      <c r="D242" s="23">
        <v>0</v>
      </c>
      <c r="E242" s="23">
        <f>+F242-C242</f>
        <v>609865</v>
      </c>
      <c r="F242" s="24">
        <v>1035487</v>
      </c>
      <c r="G242" s="23">
        <f>+C242+E242</f>
        <v>1035487</v>
      </c>
      <c r="H242" s="24">
        <v>1035487</v>
      </c>
      <c r="I242" s="23">
        <f>501384.36+123811.64</f>
        <v>625196</v>
      </c>
      <c r="J242" s="25">
        <v>0</v>
      </c>
      <c r="K242" s="25">
        <v>0</v>
      </c>
      <c r="L242" s="23">
        <f t="shared" si="119"/>
        <v>1035487</v>
      </c>
      <c r="M242" s="23">
        <f t="shared" si="118"/>
        <v>0</v>
      </c>
      <c r="N242" s="23">
        <f t="shared" si="120"/>
        <v>1035487</v>
      </c>
      <c r="O242" s="25">
        <v>0</v>
      </c>
      <c r="P242" s="23">
        <f>+K242-O242</f>
        <v>0</v>
      </c>
      <c r="Q242" s="26">
        <f t="shared" si="121"/>
        <v>0</v>
      </c>
      <c r="R242" s="26">
        <f t="shared" si="98"/>
        <v>0</v>
      </c>
      <c r="S242" s="26">
        <f t="shared" si="99"/>
        <v>0</v>
      </c>
    </row>
    <row r="243" spans="1:19" x14ac:dyDescent="0.25">
      <c r="A243" s="21" t="s">
        <v>273</v>
      </c>
      <c r="B243" s="22" t="s">
        <v>274</v>
      </c>
      <c r="C243" s="23">
        <f>SUM(C244:C247)</f>
        <v>690490</v>
      </c>
      <c r="D243" s="23">
        <f t="shared" ref="D243:G243" si="122">SUM(D244:D247)</f>
        <v>0</v>
      </c>
      <c r="E243" s="23">
        <f t="shared" si="122"/>
        <v>384209</v>
      </c>
      <c r="F243" s="23">
        <f t="shared" si="122"/>
        <v>1074699</v>
      </c>
      <c r="G243" s="23">
        <f t="shared" si="122"/>
        <v>1074699</v>
      </c>
      <c r="H243" s="23">
        <f>SUM(H244:H247)</f>
        <v>1074599</v>
      </c>
      <c r="I243" s="23">
        <f t="shared" ref="I243:P243" si="123">SUM(I244:I247)</f>
        <v>0</v>
      </c>
      <c r="J243" s="23">
        <f t="shared" si="123"/>
        <v>0</v>
      </c>
      <c r="K243" s="23">
        <f t="shared" si="123"/>
        <v>1074081.8799999999</v>
      </c>
      <c r="L243" s="23">
        <f t="shared" si="119"/>
        <v>517.12000000011176</v>
      </c>
      <c r="M243" s="23">
        <f t="shared" si="118"/>
        <v>100</v>
      </c>
      <c r="N243" s="23">
        <f t="shared" si="120"/>
        <v>617.12000000011176</v>
      </c>
      <c r="O243" s="23">
        <f t="shared" si="123"/>
        <v>455682.04</v>
      </c>
      <c r="P243" s="23">
        <f t="shared" si="123"/>
        <v>618399.84</v>
      </c>
      <c r="Q243" s="26">
        <f t="shared" si="121"/>
        <v>99.95187786327736</v>
      </c>
      <c r="R243" s="26">
        <f t="shared" si="98"/>
        <v>0</v>
      </c>
      <c r="S243" s="26">
        <f t="shared" si="99"/>
        <v>99.942577410046894</v>
      </c>
    </row>
    <row r="244" spans="1:19" hidden="1" x14ac:dyDescent="0.25">
      <c r="A244" s="21" t="s">
        <v>277</v>
      </c>
      <c r="B244" s="22" t="s">
        <v>278</v>
      </c>
      <c r="C244" s="23">
        <v>100</v>
      </c>
      <c r="D244" s="23"/>
      <c r="E244" s="23">
        <f>+F244-C244</f>
        <v>0</v>
      </c>
      <c r="F244" s="24">
        <v>100</v>
      </c>
      <c r="G244" s="23">
        <f>+C244+E244</f>
        <v>100</v>
      </c>
      <c r="H244" s="24">
        <v>100</v>
      </c>
      <c r="I244" s="23"/>
      <c r="J244" s="25"/>
      <c r="K244" s="25">
        <v>0</v>
      </c>
      <c r="L244" s="23">
        <f t="shared" si="117"/>
        <v>100</v>
      </c>
      <c r="M244" s="23">
        <f t="shared" si="118"/>
        <v>0</v>
      </c>
      <c r="N244" s="23">
        <f t="shared" si="95"/>
        <v>100</v>
      </c>
      <c r="O244" s="25">
        <v>0</v>
      </c>
      <c r="P244" s="23">
        <f t="shared" ref="P244:P251" si="124">+K244-O244</f>
        <v>0</v>
      </c>
      <c r="Q244" s="26">
        <f t="shared" si="121"/>
        <v>0</v>
      </c>
      <c r="R244" s="26">
        <f t="shared" si="98"/>
        <v>0</v>
      </c>
      <c r="S244" s="26">
        <f t="shared" si="99"/>
        <v>0</v>
      </c>
    </row>
    <row r="245" spans="1:19" hidden="1" x14ac:dyDescent="0.25">
      <c r="A245" s="21" t="s">
        <v>279</v>
      </c>
      <c r="B245" s="22" t="s">
        <v>280</v>
      </c>
      <c r="C245" s="23">
        <v>18595</v>
      </c>
      <c r="D245" s="23"/>
      <c r="E245" s="23">
        <f>+F245-C245</f>
        <v>0</v>
      </c>
      <c r="F245" s="24">
        <v>18595</v>
      </c>
      <c r="G245" s="23">
        <f>+C245+E245</f>
        <v>18595</v>
      </c>
      <c r="H245" s="24">
        <v>18495</v>
      </c>
      <c r="I245" s="23"/>
      <c r="J245" s="25">
        <v>0</v>
      </c>
      <c r="K245" s="25">
        <v>18494.919999999998</v>
      </c>
      <c r="L245" s="23">
        <f t="shared" si="117"/>
        <v>8.000000000174623E-2</v>
      </c>
      <c r="M245" s="23">
        <f t="shared" si="118"/>
        <v>100</v>
      </c>
      <c r="N245" s="23">
        <f t="shared" si="95"/>
        <v>100.08000000000175</v>
      </c>
      <c r="O245" s="25">
        <v>0</v>
      </c>
      <c r="P245" s="27">
        <f t="shared" si="124"/>
        <v>18494.919999999998</v>
      </c>
      <c r="Q245" s="40">
        <f t="shared" si="121"/>
        <v>99.999567450662326</v>
      </c>
      <c r="R245" s="40">
        <f t="shared" si="98"/>
        <v>0</v>
      </c>
      <c r="S245" s="40">
        <f t="shared" si="99"/>
        <v>99.461790803979554</v>
      </c>
    </row>
    <row r="246" spans="1:19" hidden="1" x14ac:dyDescent="0.25">
      <c r="A246" s="21" t="s">
        <v>281</v>
      </c>
      <c r="B246" s="22" t="s">
        <v>282</v>
      </c>
      <c r="C246" s="23">
        <v>100</v>
      </c>
      <c r="D246" s="23"/>
      <c r="E246" s="23">
        <f>+F246-C246</f>
        <v>0</v>
      </c>
      <c r="F246" s="24">
        <v>100</v>
      </c>
      <c r="G246" s="23">
        <f>+C246+E246</f>
        <v>100</v>
      </c>
      <c r="H246" s="24">
        <v>100</v>
      </c>
      <c r="I246" s="23"/>
      <c r="J246" s="25"/>
      <c r="K246" s="25">
        <v>0</v>
      </c>
      <c r="L246" s="23">
        <f t="shared" si="117"/>
        <v>100</v>
      </c>
      <c r="M246" s="23">
        <f t="shared" si="118"/>
        <v>0</v>
      </c>
      <c r="N246" s="23">
        <f t="shared" si="95"/>
        <v>100</v>
      </c>
      <c r="O246" s="25">
        <v>0</v>
      </c>
      <c r="P246" s="23">
        <f t="shared" si="124"/>
        <v>0</v>
      </c>
      <c r="Q246" s="26">
        <f t="shared" si="121"/>
        <v>0</v>
      </c>
      <c r="R246" s="26">
        <f t="shared" si="98"/>
        <v>0</v>
      </c>
      <c r="S246" s="26">
        <f t="shared" si="99"/>
        <v>0</v>
      </c>
    </row>
    <row r="247" spans="1:19" hidden="1" x14ac:dyDescent="0.25">
      <c r="A247" s="21" t="s">
        <v>285</v>
      </c>
      <c r="B247" s="22" t="s">
        <v>286</v>
      </c>
      <c r="C247" s="23">
        <v>671695</v>
      </c>
      <c r="D247" s="23"/>
      <c r="E247" s="23">
        <f>+F247-C247</f>
        <v>384209</v>
      </c>
      <c r="F247" s="24">
        <v>1055904</v>
      </c>
      <c r="G247" s="23">
        <f>+C247+E247</f>
        <v>1055904</v>
      </c>
      <c r="H247" s="24">
        <v>1055904</v>
      </c>
      <c r="I247" s="23">
        <v>0</v>
      </c>
      <c r="J247" s="25">
        <v>0</v>
      </c>
      <c r="K247" s="25">
        <v>1055586.96</v>
      </c>
      <c r="L247" s="23">
        <f t="shared" si="117"/>
        <v>317.04000000003725</v>
      </c>
      <c r="M247" s="23">
        <f t="shared" si="118"/>
        <v>0</v>
      </c>
      <c r="N247" s="23">
        <f t="shared" si="95"/>
        <v>317.04000000003725</v>
      </c>
      <c r="O247" s="25">
        <v>455682.04</v>
      </c>
      <c r="P247" s="23">
        <f t="shared" si="124"/>
        <v>599904.91999999993</v>
      </c>
      <c r="Q247" s="26">
        <f t="shared" si="121"/>
        <v>99.969974543140282</v>
      </c>
      <c r="R247" s="26">
        <f t="shared" si="98"/>
        <v>0</v>
      </c>
      <c r="S247" s="26">
        <f t="shared" si="99"/>
        <v>99.969974543140282</v>
      </c>
    </row>
    <row r="248" spans="1:19" x14ac:dyDescent="0.25">
      <c r="A248" s="19"/>
      <c r="B248" s="19" t="s">
        <v>358</v>
      </c>
      <c r="C248" s="20">
        <f>SUM(C249:C251)</f>
        <v>3900000</v>
      </c>
      <c r="D248" s="20">
        <f>SUM(D249:D251)</f>
        <v>0</v>
      </c>
      <c r="E248" s="20">
        <f>SUM(E249:E251)</f>
        <v>133426</v>
      </c>
      <c r="F248" s="20">
        <f>SUM(F249:F251)</f>
        <v>4033426</v>
      </c>
      <c r="G248" s="20">
        <f t="shared" ref="G248:M248" si="125">SUM(G249:G251)</f>
        <v>4033426</v>
      </c>
      <c r="H248" s="20">
        <f>SUM(H249:H251)</f>
        <v>1813426</v>
      </c>
      <c r="I248" s="20">
        <f t="shared" si="125"/>
        <v>0</v>
      </c>
      <c r="J248" s="20">
        <f t="shared" si="125"/>
        <v>0</v>
      </c>
      <c r="K248" s="20">
        <f t="shared" si="125"/>
        <v>0</v>
      </c>
      <c r="L248" s="20">
        <f>SUM(L249:L251)</f>
        <v>1813426</v>
      </c>
      <c r="M248" s="20">
        <f t="shared" si="125"/>
        <v>2220000</v>
      </c>
      <c r="N248" s="20">
        <f>SUM(N249:N250)</f>
        <v>3746000</v>
      </c>
      <c r="O248" s="20">
        <f>SUM(O249:O250)</f>
        <v>0</v>
      </c>
      <c r="P248" s="20">
        <f t="shared" si="124"/>
        <v>0</v>
      </c>
      <c r="Q248" s="19">
        <f t="shared" si="121"/>
        <v>0</v>
      </c>
      <c r="R248" s="19">
        <f t="shared" si="98"/>
        <v>0</v>
      </c>
      <c r="S248" s="19">
        <f t="shared" si="99"/>
        <v>0</v>
      </c>
    </row>
    <row r="249" spans="1:19" x14ac:dyDescent="0.25">
      <c r="A249" s="21" t="s">
        <v>359</v>
      </c>
      <c r="B249" s="22" t="s">
        <v>360</v>
      </c>
      <c r="C249" s="23">
        <v>100000</v>
      </c>
      <c r="D249" s="23">
        <v>0</v>
      </c>
      <c r="E249" s="23">
        <f>+F249-C249</f>
        <v>0</v>
      </c>
      <c r="F249" s="24">
        <v>100000</v>
      </c>
      <c r="G249" s="23">
        <f>+C249+E249</f>
        <v>100000</v>
      </c>
      <c r="H249" s="24">
        <v>100000</v>
      </c>
      <c r="I249" s="23">
        <v>0</v>
      </c>
      <c r="J249" s="25">
        <v>0</v>
      </c>
      <c r="K249" s="25">
        <v>0</v>
      </c>
      <c r="L249" s="23">
        <f>+H249-K249</f>
        <v>100000</v>
      </c>
      <c r="M249" s="23">
        <f>+G249-H249</f>
        <v>0</v>
      </c>
      <c r="N249" s="23">
        <f>+G249-K249</f>
        <v>100000</v>
      </c>
      <c r="O249" s="25">
        <v>0</v>
      </c>
      <c r="P249" s="23">
        <f t="shared" si="124"/>
        <v>0</v>
      </c>
      <c r="Q249" s="26">
        <f t="shared" si="121"/>
        <v>0</v>
      </c>
      <c r="R249" s="26">
        <f t="shared" si="98"/>
        <v>0</v>
      </c>
      <c r="S249" s="26">
        <f t="shared" si="99"/>
        <v>0</v>
      </c>
    </row>
    <row r="250" spans="1:19" x14ac:dyDescent="0.25">
      <c r="A250" s="21" t="s">
        <v>361</v>
      </c>
      <c r="B250" s="22" t="s">
        <v>362</v>
      </c>
      <c r="C250" s="23">
        <v>3800000</v>
      </c>
      <c r="D250" s="23">
        <v>0</v>
      </c>
      <c r="E250" s="23">
        <f>+F250-C250</f>
        <v>-154000</v>
      </c>
      <c r="F250" s="24">
        <v>3646000</v>
      </c>
      <c r="G250" s="23">
        <f>+C250+E250</f>
        <v>3646000</v>
      </c>
      <c r="H250" s="24">
        <v>1426000</v>
      </c>
      <c r="I250" s="23">
        <v>0</v>
      </c>
      <c r="J250" s="25">
        <v>0</v>
      </c>
      <c r="K250" s="25">
        <v>0</v>
      </c>
      <c r="L250" s="23">
        <f t="shared" ref="L250:L251" si="126">+H250-K250</f>
        <v>1426000</v>
      </c>
      <c r="M250" s="23">
        <f>+G250-H250</f>
        <v>2220000</v>
      </c>
      <c r="N250" s="23">
        <f t="shared" ref="N250:N251" si="127">+G250-K250</f>
        <v>3646000</v>
      </c>
      <c r="O250" s="25">
        <v>0</v>
      </c>
      <c r="P250" s="23">
        <f t="shared" si="124"/>
        <v>0</v>
      </c>
      <c r="Q250" s="26">
        <f t="shared" si="121"/>
        <v>0</v>
      </c>
      <c r="R250" s="26">
        <f t="shared" si="98"/>
        <v>0</v>
      </c>
      <c r="S250" s="26">
        <f t="shared" si="99"/>
        <v>0</v>
      </c>
    </row>
    <row r="251" spans="1:19" x14ac:dyDescent="0.25">
      <c r="A251" s="21" t="s">
        <v>318</v>
      </c>
      <c r="B251" s="22" t="s">
        <v>319</v>
      </c>
      <c r="C251" s="23">
        <f>+C252</f>
        <v>0</v>
      </c>
      <c r="D251" s="23">
        <f>+D252</f>
        <v>0</v>
      </c>
      <c r="E251" s="23">
        <f>+E252</f>
        <v>287426</v>
      </c>
      <c r="F251" s="23">
        <f t="shared" ref="F251:O251" si="128">+F252</f>
        <v>287426</v>
      </c>
      <c r="G251" s="23">
        <f t="shared" si="128"/>
        <v>287426</v>
      </c>
      <c r="H251" s="23">
        <f>+H252</f>
        <v>287426</v>
      </c>
      <c r="I251" s="23">
        <f>+I252</f>
        <v>0</v>
      </c>
      <c r="J251" s="23">
        <f t="shared" si="128"/>
        <v>0</v>
      </c>
      <c r="K251" s="23">
        <f t="shared" si="128"/>
        <v>0</v>
      </c>
      <c r="L251" s="23">
        <f t="shared" si="126"/>
        <v>287426</v>
      </c>
      <c r="M251" s="23">
        <f>+G251-H251</f>
        <v>0</v>
      </c>
      <c r="N251" s="23">
        <f t="shared" si="127"/>
        <v>287426</v>
      </c>
      <c r="O251" s="23">
        <f t="shared" si="128"/>
        <v>0</v>
      </c>
      <c r="P251" s="23">
        <f t="shared" si="124"/>
        <v>0</v>
      </c>
      <c r="Q251" s="26">
        <f t="shared" si="121"/>
        <v>0</v>
      </c>
      <c r="R251" s="26">
        <f t="shared" si="98"/>
        <v>0</v>
      </c>
      <c r="S251" s="26">
        <f t="shared" si="99"/>
        <v>0</v>
      </c>
    </row>
    <row r="252" spans="1:19" hidden="1" x14ac:dyDescent="0.25">
      <c r="A252" s="41"/>
      <c r="B252" s="42"/>
      <c r="C252" s="27"/>
      <c r="D252" s="27"/>
      <c r="E252" s="23">
        <f>+F252-C252</f>
        <v>287426</v>
      </c>
      <c r="F252" s="24">
        <v>287426</v>
      </c>
      <c r="G252" s="23">
        <f>+C252+E252</f>
        <v>287426</v>
      </c>
      <c r="H252" s="24">
        <v>287426</v>
      </c>
      <c r="I252" s="27"/>
      <c r="J252" s="25">
        <v>0</v>
      </c>
      <c r="K252" s="25">
        <v>0</v>
      </c>
      <c r="L252" s="23">
        <f>+H252-K252</f>
        <v>287426</v>
      </c>
      <c r="M252" s="23">
        <f>+G252-H252</f>
        <v>0</v>
      </c>
      <c r="N252" s="23">
        <f>+G252-K252</f>
        <v>287426</v>
      </c>
      <c r="O252" s="25">
        <v>0</v>
      </c>
      <c r="P252" s="23">
        <f>+K254-O254</f>
        <v>0</v>
      </c>
      <c r="Q252" s="26">
        <f>+K254/H254*100</f>
        <v>0</v>
      </c>
      <c r="R252" s="26">
        <f>+J254/G254*100</f>
        <v>0</v>
      </c>
      <c r="S252" s="26">
        <f>+K254/G254*100</f>
        <v>0</v>
      </c>
    </row>
    <row r="253" spans="1:19" x14ac:dyDescent="0.25">
      <c r="A253" s="19"/>
      <c r="B253" s="19" t="s">
        <v>363</v>
      </c>
      <c r="C253" s="20">
        <f>SUM(C254:C266)</f>
        <v>132471169</v>
      </c>
      <c r="D253" s="20">
        <f t="shared" ref="D253" si="129">SUM(D254:D266)</f>
        <v>0</v>
      </c>
      <c r="E253" s="20">
        <f>SUM(E254:E266)</f>
        <v>-967531</v>
      </c>
      <c r="F253" s="20">
        <f t="shared" ref="F253:G253" si="130">SUM(F254:F266)</f>
        <v>131503638</v>
      </c>
      <c r="G253" s="20">
        <f t="shared" si="130"/>
        <v>131503638</v>
      </c>
      <c r="H253" s="20">
        <f>SUM(H254:H266)</f>
        <v>79141960</v>
      </c>
      <c r="I253" s="20">
        <f>SUM(I254:I266)</f>
        <v>21553589.739999998</v>
      </c>
      <c r="J253" s="20">
        <f t="shared" ref="J253:K253" si="131">SUM(J254:J266)</f>
        <v>4982107.16</v>
      </c>
      <c r="K253" s="20">
        <f t="shared" si="131"/>
        <v>5185583.88</v>
      </c>
      <c r="L253" s="20">
        <f>SUM(L254:L266)</f>
        <v>73956376.120000005</v>
      </c>
      <c r="M253" s="20">
        <f>SUM(M254:M266)</f>
        <v>52361678</v>
      </c>
      <c r="N253" s="20">
        <f>SUM(N254:N266)</f>
        <v>126318054.12</v>
      </c>
      <c r="O253" s="20">
        <f>SUM(O254:O266)</f>
        <v>165440.99</v>
      </c>
      <c r="P253" s="20">
        <f>SUM(P254:P266)</f>
        <v>5020142.8900000006</v>
      </c>
      <c r="Q253" s="43">
        <f>+K253/H253*100</f>
        <v>6.5522560725056591</v>
      </c>
      <c r="R253" s="43">
        <f>+J253/G253*100</f>
        <v>3.7885698340908256</v>
      </c>
      <c r="S253" s="43">
        <f>+K253/G253*100</f>
        <v>3.9433007016885719</v>
      </c>
    </row>
    <row r="254" spans="1:19" x14ac:dyDescent="0.25">
      <c r="A254" s="21" t="s">
        <v>364</v>
      </c>
      <c r="B254" s="22" t="s">
        <v>365</v>
      </c>
      <c r="C254" s="23">
        <v>5846490</v>
      </c>
      <c r="D254" s="23">
        <v>0</v>
      </c>
      <c r="E254" s="23">
        <f t="shared" ref="E254:E265" si="132">+F254-C254</f>
        <v>811605</v>
      </c>
      <c r="F254" s="24">
        <v>6658095</v>
      </c>
      <c r="G254" s="23">
        <f t="shared" ref="G254:G265" si="133">+C254+E254</f>
        <v>6658095</v>
      </c>
      <c r="H254" s="24">
        <v>4219890</v>
      </c>
      <c r="I254" s="23">
        <f>450117.49+1248172.3</f>
        <v>1698289.79</v>
      </c>
      <c r="J254" s="25">
        <v>0</v>
      </c>
      <c r="K254" s="25">
        <v>0</v>
      </c>
      <c r="L254" s="23">
        <f>+H254-K254</f>
        <v>4219890</v>
      </c>
      <c r="M254" s="23">
        <f t="shared" ref="M254:M270" si="134">+G254-H254</f>
        <v>2438205</v>
      </c>
      <c r="N254" s="23">
        <f>+G254-K254</f>
        <v>6658095</v>
      </c>
      <c r="O254" s="25">
        <v>0</v>
      </c>
      <c r="P254" s="23">
        <f>+K254-O254</f>
        <v>0</v>
      </c>
      <c r="Q254" s="26">
        <v>0</v>
      </c>
      <c r="R254" s="26">
        <f>+J254/G254*100</f>
        <v>0</v>
      </c>
      <c r="S254" s="26">
        <f>+K254/G254*100</f>
        <v>0</v>
      </c>
    </row>
    <row r="255" spans="1:19" x14ac:dyDescent="0.25">
      <c r="A255" s="21" t="s">
        <v>366</v>
      </c>
      <c r="B255" s="22" t="s">
        <v>367</v>
      </c>
      <c r="C255" s="23">
        <v>42310</v>
      </c>
      <c r="D255" s="23">
        <v>0</v>
      </c>
      <c r="E255" s="23">
        <f t="shared" si="132"/>
        <v>0</v>
      </c>
      <c r="F255" s="24">
        <v>42310</v>
      </c>
      <c r="G255" s="23">
        <f t="shared" si="133"/>
        <v>42310</v>
      </c>
      <c r="H255" s="24">
        <v>0</v>
      </c>
      <c r="I255" s="23">
        <v>0</v>
      </c>
      <c r="J255" s="25">
        <v>0</v>
      </c>
      <c r="K255" s="25">
        <v>0</v>
      </c>
      <c r="L255" s="23">
        <f t="shared" ref="L255:L270" si="135">+H255-K255</f>
        <v>0</v>
      </c>
      <c r="M255" s="23">
        <f t="shared" si="134"/>
        <v>42310</v>
      </c>
      <c r="N255" s="23">
        <f t="shared" ref="N255:N274" si="136">+G255-K255</f>
        <v>42310</v>
      </c>
      <c r="O255" s="25">
        <v>0</v>
      </c>
      <c r="P255" s="23">
        <f>+K255-O255</f>
        <v>0</v>
      </c>
      <c r="Q255" s="26">
        <v>0</v>
      </c>
      <c r="R255" s="26">
        <f>+J255/G255*100</f>
        <v>0</v>
      </c>
      <c r="S255" s="26">
        <f>+K255/G255*100</f>
        <v>0</v>
      </c>
    </row>
    <row r="256" spans="1:19" x14ac:dyDescent="0.25">
      <c r="A256" s="21" t="s">
        <v>368</v>
      </c>
      <c r="B256" s="22" t="s">
        <v>369</v>
      </c>
      <c r="C256" s="23">
        <v>25000</v>
      </c>
      <c r="D256" s="23">
        <v>0</v>
      </c>
      <c r="E256" s="23">
        <f t="shared" si="132"/>
        <v>311161</v>
      </c>
      <c r="F256" s="24">
        <v>336161</v>
      </c>
      <c r="G256" s="23">
        <f t="shared" si="133"/>
        <v>336161</v>
      </c>
      <c r="H256" s="24">
        <v>311161</v>
      </c>
      <c r="I256" s="23">
        <v>0</v>
      </c>
      <c r="J256" s="25">
        <v>0</v>
      </c>
      <c r="K256" s="25">
        <v>0</v>
      </c>
      <c r="L256" s="23">
        <f t="shared" si="135"/>
        <v>311161</v>
      </c>
      <c r="M256" s="23">
        <f t="shared" si="134"/>
        <v>25000</v>
      </c>
      <c r="N256" s="23">
        <f t="shared" si="136"/>
        <v>336161</v>
      </c>
      <c r="O256" s="25">
        <v>0</v>
      </c>
      <c r="P256" s="23">
        <f t="shared" ref="P256:P265" si="137">+K256-O256</f>
        <v>0</v>
      </c>
      <c r="Q256" s="26">
        <v>1</v>
      </c>
      <c r="R256" s="26">
        <f t="shared" ref="R256:R272" si="138">+J256/G256*100</f>
        <v>0</v>
      </c>
      <c r="S256" s="26">
        <f t="shared" ref="S256:S272" si="139">+K256/G256*100</f>
        <v>0</v>
      </c>
    </row>
    <row r="257" spans="1:19" x14ac:dyDescent="0.25">
      <c r="A257" s="21" t="s">
        <v>370</v>
      </c>
      <c r="B257" s="22" t="s">
        <v>371</v>
      </c>
      <c r="C257" s="23">
        <v>1201262</v>
      </c>
      <c r="D257" s="23">
        <v>0</v>
      </c>
      <c r="E257" s="23">
        <f t="shared" si="132"/>
        <v>-921975</v>
      </c>
      <c r="F257" s="24">
        <v>279287</v>
      </c>
      <c r="G257" s="23">
        <f t="shared" si="133"/>
        <v>279287</v>
      </c>
      <c r="H257" s="24">
        <v>27587</v>
      </c>
      <c r="I257" s="23">
        <v>0</v>
      </c>
      <c r="J257" s="25">
        <v>0</v>
      </c>
      <c r="K257" s="25">
        <v>0</v>
      </c>
      <c r="L257" s="23">
        <f t="shared" si="135"/>
        <v>27587</v>
      </c>
      <c r="M257" s="23">
        <f t="shared" si="134"/>
        <v>251700</v>
      </c>
      <c r="N257" s="23">
        <f t="shared" si="136"/>
        <v>279287</v>
      </c>
      <c r="O257" s="25">
        <v>0</v>
      </c>
      <c r="P257" s="23">
        <f t="shared" si="137"/>
        <v>0</v>
      </c>
      <c r="Q257" s="26">
        <v>2</v>
      </c>
      <c r="R257" s="26">
        <f t="shared" si="138"/>
        <v>0</v>
      </c>
      <c r="S257" s="26">
        <f t="shared" si="139"/>
        <v>0</v>
      </c>
    </row>
    <row r="258" spans="1:19" x14ac:dyDescent="0.25">
      <c r="A258" s="21" t="s">
        <v>372</v>
      </c>
      <c r="B258" s="22" t="s">
        <v>373</v>
      </c>
      <c r="C258" s="23">
        <v>459399</v>
      </c>
      <c r="D258" s="23">
        <v>0</v>
      </c>
      <c r="E258" s="23">
        <f t="shared" si="132"/>
        <v>0</v>
      </c>
      <c r="F258" s="24">
        <v>459399</v>
      </c>
      <c r="G258" s="23">
        <f t="shared" si="133"/>
        <v>459399</v>
      </c>
      <c r="H258" s="24">
        <v>0</v>
      </c>
      <c r="I258" s="23">
        <v>0</v>
      </c>
      <c r="J258" s="25">
        <v>0</v>
      </c>
      <c r="K258" s="25">
        <v>0</v>
      </c>
      <c r="L258" s="23">
        <f t="shared" si="135"/>
        <v>0</v>
      </c>
      <c r="M258" s="23">
        <f t="shared" si="134"/>
        <v>459399</v>
      </c>
      <c r="N258" s="23">
        <f t="shared" si="136"/>
        <v>459399</v>
      </c>
      <c r="O258" s="25">
        <v>0</v>
      </c>
      <c r="P258" s="23">
        <f t="shared" si="137"/>
        <v>0</v>
      </c>
      <c r="Q258" s="26">
        <v>3</v>
      </c>
      <c r="R258" s="26">
        <f t="shared" si="138"/>
        <v>0</v>
      </c>
      <c r="S258" s="26">
        <f t="shared" si="139"/>
        <v>0</v>
      </c>
    </row>
    <row r="259" spans="1:19" x14ac:dyDescent="0.25">
      <c r="A259" s="21" t="s">
        <v>374</v>
      </c>
      <c r="B259" s="22" t="s">
        <v>375</v>
      </c>
      <c r="C259" s="23">
        <v>25000</v>
      </c>
      <c r="D259" s="23">
        <v>0</v>
      </c>
      <c r="E259" s="23">
        <f t="shared" si="132"/>
        <v>-18000</v>
      </c>
      <c r="F259" s="24">
        <v>7000</v>
      </c>
      <c r="G259" s="23">
        <f t="shared" si="133"/>
        <v>7000</v>
      </c>
      <c r="H259" s="24">
        <v>7000</v>
      </c>
      <c r="I259" s="23">
        <v>0</v>
      </c>
      <c r="J259" s="25">
        <v>0</v>
      </c>
      <c r="K259" s="25">
        <v>0</v>
      </c>
      <c r="L259" s="23">
        <f t="shared" si="135"/>
        <v>7000</v>
      </c>
      <c r="M259" s="23">
        <f t="shared" si="134"/>
        <v>0</v>
      </c>
      <c r="N259" s="23">
        <f t="shared" si="136"/>
        <v>7000</v>
      </c>
      <c r="O259" s="25">
        <v>0</v>
      </c>
      <c r="P259" s="23">
        <f t="shared" si="137"/>
        <v>0</v>
      </c>
      <c r="Q259" s="26">
        <v>4</v>
      </c>
      <c r="R259" s="26">
        <f t="shared" si="138"/>
        <v>0</v>
      </c>
      <c r="S259" s="26">
        <f t="shared" si="139"/>
        <v>0</v>
      </c>
    </row>
    <row r="260" spans="1:19" x14ac:dyDescent="0.25">
      <c r="A260" s="21" t="s">
        <v>376</v>
      </c>
      <c r="B260" s="22" t="s">
        <v>377</v>
      </c>
      <c r="C260" s="23">
        <v>62538415</v>
      </c>
      <c r="D260" s="23">
        <v>0</v>
      </c>
      <c r="E260" s="23">
        <f t="shared" si="132"/>
        <v>-1129178</v>
      </c>
      <c r="F260" s="24">
        <v>61409237</v>
      </c>
      <c r="G260" s="23">
        <f t="shared" si="133"/>
        <v>61409237</v>
      </c>
      <c r="H260" s="24">
        <v>39055757</v>
      </c>
      <c r="I260" s="23">
        <f>423417.66+2155461.76+921974.96+498597.05+51323.47+1640153.99</f>
        <v>5690928.8899999997</v>
      </c>
      <c r="J260" s="25">
        <v>0</v>
      </c>
      <c r="K260" s="25">
        <v>0</v>
      </c>
      <c r="L260" s="23">
        <f t="shared" si="135"/>
        <v>39055757</v>
      </c>
      <c r="M260" s="23">
        <f t="shared" si="134"/>
        <v>22353480</v>
      </c>
      <c r="N260" s="23">
        <f t="shared" si="136"/>
        <v>61409237</v>
      </c>
      <c r="O260" s="25">
        <v>0</v>
      </c>
      <c r="P260" s="23">
        <f t="shared" si="137"/>
        <v>0</v>
      </c>
      <c r="Q260" s="26">
        <v>5</v>
      </c>
      <c r="R260" s="26">
        <f t="shared" si="138"/>
        <v>0</v>
      </c>
      <c r="S260" s="26">
        <f t="shared" si="139"/>
        <v>0</v>
      </c>
    </row>
    <row r="261" spans="1:19" x14ac:dyDescent="0.25">
      <c r="A261" s="21" t="s">
        <v>378</v>
      </c>
      <c r="B261" s="22" t="s">
        <v>379</v>
      </c>
      <c r="C261" s="23">
        <v>385897</v>
      </c>
      <c r="D261" s="23">
        <v>0</v>
      </c>
      <c r="E261" s="23">
        <f t="shared" si="132"/>
        <v>0</v>
      </c>
      <c r="F261" s="24">
        <v>385897</v>
      </c>
      <c r="G261" s="23">
        <f t="shared" si="133"/>
        <v>385897</v>
      </c>
      <c r="H261" s="24">
        <v>0</v>
      </c>
      <c r="I261" s="23">
        <v>0</v>
      </c>
      <c r="J261" s="25">
        <v>0</v>
      </c>
      <c r="K261" s="25">
        <v>0</v>
      </c>
      <c r="L261" s="23">
        <f t="shared" si="135"/>
        <v>0</v>
      </c>
      <c r="M261" s="23">
        <f t="shared" si="134"/>
        <v>385897</v>
      </c>
      <c r="N261" s="23">
        <f t="shared" si="136"/>
        <v>385897</v>
      </c>
      <c r="O261" s="25">
        <v>0</v>
      </c>
      <c r="P261" s="23">
        <f t="shared" si="137"/>
        <v>0</v>
      </c>
      <c r="Q261" s="26">
        <v>6</v>
      </c>
      <c r="R261" s="26">
        <f t="shared" si="138"/>
        <v>0</v>
      </c>
      <c r="S261" s="26">
        <f t="shared" si="139"/>
        <v>0</v>
      </c>
    </row>
    <row r="262" spans="1:19" x14ac:dyDescent="0.25">
      <c r="A262" s="21" t="s">
        <v>380</v>
      </c>
      <c r="B262" s="22" t="s">
        <v>381</v>
      </c>
      <c r="C262" s="23">
        <v>7082293</v>
      </c>
      <c r="D262" s="23">
        <v>0</v>
      </c>
      <c r="E262" s="23">
        <f t="shared" si="132"/>
        <v>2064800</v>
      </c>
      <c r="F262" s="24">
        <v>9147093</v>
      </c>
      <c r="G262" s="23">
        <f t="shared" si="133"/>
        <v>9147093</v>
      </c>
      <c r="H262" s="24">
        <v>6429583</v>
      </c>
      <c r="I262" s="23">
        <f>2568+411520.12+531297.69</f>
        <v>945385.80999999994</v>
      </c>
      <c r="J262" s="25">
        <v>0</v>
      </c>
      <c r="K262" s="25">
        <v>0</v>
      </c>
      <c r="L262" s="23">
        <f t="shared" si="135"/>
        <v>6429583</v>
      </c>
      <c r="M262" s="23">
        <f t="shared" si="134"/>
        <v>2717510</v>
      </c>
      <c r="N262" s="23">
        <f t="shared" si="136"/>
        <v>9147093</v>
      </c>
      <c r="O262" s="25">
        <v>0</v>
      </c>
      <c r="P262" s="23">
        <f t="shared" si="137"/>
        <v>0</v>
      </c>
      <c r="Q262" s="26">
        <v>7</v>
      </c>
      <c r="R262" s="26">
        <f t="shared" si="138"/>
        <v>0</v>
      </c>
      <c r="S262" s="26">
        <f t="shared" si="139"/>
        <v>0</v>
      </c>
    </row>
    <row r="263" spans="1:19" x14ac:dyDescent="0.25">
      <c r="A263" s="21" t="s">
        <v>382</v>
      </c>
      <c r="B263" s="22" t="s">
        <v>383</v>
      </c>
      <c r="C263" s="23">
        <v>29366555</v>
      </c>
      <c r="D263" s="23">
        <v>0</v>
      </c>
      <c r="E263" s="23">
        <f t="shared" si="132"/>
        <v>-5477849</v>
      </c>
      <c r="F263" s="24">
        <v>23888706</v>
      </c>
      <c r="G263" s="23">
        <f t="shared" si="133"/>
        <v>23888706</v>
      </c>
      <c r="H263" s="24">
        <v>4922302</v>
      </c>
      <c r="I263" s="23">
        <v>0</v>
      </c>
      <c r="J263" s="25">
        <v>0</v>
      </c>
      <c r="K263" s="25">
        <v>0</v>
      </c>
      <c r="L263" s="23">
        <f t="shared" si="135"/>
        <v>4922302</v>
      </c>
      <c r="M263" s="23">
        <f t="shared" si="134"/>
        <v>18966404</v>
      </c>
      <c r="N263" s="23">
        <f t="shared" si="136"/>
        <v>23888706</v>
      </c>
      <c r="O263" s="25">
        <v>0</v>
      </c>
      <c r="P263" s="23">
        <f t="shared" si="137"/>
        <v>0</v>
      </c>
      <c r="Q263" s="26">
        <v>8</v>
      </c>
      <c r="R263" s="26">
        <f t="shared" si="138"/>
        <v>0</v>
      </c>
      <c r="S263" s="26">
        <f t="shared" si="139"/>
        <v>0</v>
      </c>
    </row>
    <row r="264" spans="1:19" x14ac:dyDescent="0.25">
      <c r="A264" s="21" t="s">
        <v>384</v>
      </c>
      <c r="B264" s="22" t="s">
        <v>385</v>
      </c>
      <c r="C264" s="23">
        <v>24908100</v>
      </c>
      <c r="D264" s="23">
        <v>0</v>
      </c>
      <c r="E264" s="23">
        <f t="shared" si="132"/>
        <v>0</v>
      </c>
      <c r="F264" s="24">
        <v>24908100</v>
      </c>
      <c r="G264" s="23">
        <f t="shared" si="133"/>
        <v>24908100</v>
      </c>
      <c r="H264" s="24">
        <v>20187427</v>
      </c>
      <c r="I264" s="23">
        <f>4660913.57+2152606.94+6070205.37</f>
        <v>12883725.879999999</v>
      </c>
      <c r="J264" s="25">
        <v>1852624.56</v>
      </c>
      <c r="K264" s="25">
        <v>1852624.56</v>
      </c>
      <c r="L264" s="23">
        <f t="shared" si="135"/>
        <v>18334802.440000001</v>
      </c>
      <c r="M264" s="23">
        <f t="shared" si="134"/>
        <v>4720673</v>
      </c>
      <c r="N264" s="23">
        <f t="shared" si="136"/>
        <v>23055475.440000001</v>
      </c>
      <c r="O264" s="25">
        <v>0</v>
      </c>
      <c r="P264" s="23">
        <f t="shared" si="137"/>
        <v>1852624.56</v>
      </c>
      <c r="Q264" s="26">
        <v>9</v>
      </c>
      <c r="R264" s="26">
        <f t="shared" si="138"/>
        <v>7.4378397388801236</v>
      </c>
      <c r="S264" s="26">
        <f t="shared" si="139"/>
        <v>7.4378397388801236</v>
      </c>
    </row>
    <row r="265" spans="1:19" x14ac:dyDescent="0.25">
      <c r="A265" s="21" t="s">
        <v>386</v>
      </c>
      <c r="B265" s="22" t="s">
        <v>387</v>
      </c>
      <c r="C265" s="23">
        <v>313252</v>
      </c>
      <c r="D265" s="23">
        <v>0</v>
      </c>
      <c r="E265" s="23">
        <f t="shared" si="132"/>
        <v>-4536</v>
      </c>
      <c r="F265" s="24">
        <v>308716</v>
      </c>
      <c r="G265" s="23">
        <f t="shared" si="133"/>
        <v>308716</v>
      </c>
      <c r="H265" s="24">
        <v>308716</v>
      </c>
      <c r="I265" s="23">
        <v>0</v>
      </c>
      <c r="J265" s="25">
        <v>0</v>
      </c>
      <c r="K265" s="25">
        <v>0</v>
      </c>
      <c r="L265" s="23">
        <f t="shared" si="135"/>
        <v>308716</v>
      </c>
      <c r="M265" s="23">
        <f t="shared" si="134"/>
        <v>0</v>
      </c>
      <c r="N265" s="23">
        <f t="shared" si="136"/>
        <v>308716</v>
      </c>
      <c r="O265" s="25">
        <v>0</v>
      </c>
      <c r="P265" s="23">
        <f t="shared" si="137"/>
        <v>0</v>
      </c>
      <c r="Q265" s="26">
        <v>10</v>
      </c>
      <c r="R265" s="26">
        <f t="shared" si="138"/>
        <v>0</v>
      </c>
      <c r="S265" s="26">
        <f t="shared" si="139"/>
        <v>0</v>
      </c>
    </row>
    <row r="266" spans="1:19" x14ac:dyDescent="0.25">
      <c r="A266" s="21" t="s">
        <v>388</v>
      </c>
      <c r="B266" s="22" t="s">
        <v>389</v>
      </c>
      <c r="C266" s="23">
        <f>SUM(C267:C270)</f>
        <v>277196</v>
      </c>
      <c r="D266" s="23">
        <f t="shared" ref="D266:G266" si="140">SUM(D267:D270)</f>
        <v>0</v>
      </c>
      <c r="E266" s="23">
        <f t="shared" si="140"/>
        <v>3396441</v>
      </c>
      <c r="F266" s="23">
        <f t="shared" si="140"/>
        <v>3673637</v>
      </c>
      <c r="G266" s="23">
        <f t="shared" si="140"/>
        <v>3673637</v>
      </c>
      <c r="H266" s="23">
        <f>SUM(H267:H270)</f>
        <v>3672537</v>
      </c>
      <c r="I266" s="23">
        <f>57080.79+278178.58</f>
        <v>335259.37</v>
      </c>
      <c r="J266" s="23">
        <f t="shared" ref="J266:O266" si="141">SUM(J267:J270)</f>
        <v>3129482.6</v>
      </c>
      <c r="K266" s="23">
        <f t="shared" si="141"/>
        <v>3332959.32</v>
      </c>
      <c r="L266" s="23">
        <f t="shared" si="135"/>
        <v>339577.68000000017</v>
      </c>
      <c r="M266" s="23">
        <f t="shared" si="134"/>
        <v>1100</v>
      </c>
      <c r="N266" s="23">
        <f t="shared" si="136"/>
        <v>340677.68000000017</v>
      </c>
      <c r="O266" s="23">
        <f t="shared" si="141"/>
        <v>165440.99</v>
      </c>
      <c r="P266" s="23">
        <f>+K266-O266</f>
        <v>3167518.33</v>
      </c>
      <c r="Q266" s="26">
        <v>11</v>
      </c>
      <c r="R266" s="26">
        <f t="shared" si="138"/>
        <v>85.187583857632092</v>
      </c>
      <c r="S266" s="26">
        <f t="shared" si="139"/>
        <v>90.726419621753578</v>
      </c>
    </row>
    <row r="267" spans="1:19" hidden="1" x14ac:dyDescent="0.25">
      <c r="A267" s="21" t="s">
        <v>390</v>
      </c>
      <c r="B267" s="22" t="s">
        <v>391</v>
      </c>
      <c r="C267" s="23">
        <v>139967</v>
      </c>
      <c r="D267" s="23"/>
      <c r="E267" s="23">
        <f>+F267-C267</f>
        <v>0</v>
      </c>
      <c r="F267" s="24">
        <v>139967</v>
      </c>
      <c r="G267" s="23">
        <f>+C267+E267</f>
        <v>139967</v>
      </c>
      <c r="H267" s="24">
        <v>139567</v>
      </c>
      <c r="I267" s="23"/>
      <c r="J267" s="25">
        <v>15812.48</v>
      </c>
      <c r="K267" s="25">
        <v>135354.82999999999</v>
      </c>
      <c r="L267" s="23">
        <f t="shared" si="135"/>
        <v>4212.1700000000128</v>
      </c>
      <c r="M267" s="23">
        <f t="shared" si="134"/>
        <v>400</v>
      </c>
      <c r="N267" s="23">
        <f t="shared" si="136"/>
        <v>4612.1700000000128</v>
      </c>
      <c r="O267" s="25">
        <v>119542.35</v>
      </c>
      <c r="P267" s="23">
        <f>+K267-O267</f>
        <v>15812.479999999981</v>
      </c>
      <c r="Q267" s="26">
        <f>+K267/H267*100</f>
        <v>96.981972815923527</v>
      </c>
      <c r="R267" s="26">
        <f t="shared" si="138"/>
        <v>11.297291504426044</v>
      </c>
      <c r="S267" s="26">
        <f t="shared" si="139"/>
        <v>96.704816135231866</v>
      </c>
    </row>
    <row r="268" spans="1:19" hidden="1" x14ac:dyDescent="0.25">
      <c r="A268" s="21" t="s">
        <v>392</v>
      </c>
      <c r="B268" s="22" t="s">
        <v>393</v>
      </c>
      <c r="C268" s="23">
        <v>111081</v>
      </c>
      <c r="D268" s="23"/>
      <c r="E268" s="23">
        <f>+F268-C268</f>
        <v>349992</v>
      </c>
      <c r="F268" s="24">
        <v>461073</v>
      </c>
      <c r="G268" s="23">
        <f>+C268+E268</f>
        <v>461073</v>
      </c>
      <c r="H268" s="24">
        <v>461073</v>
      </c>
      <c r="I268" s="23"/>
      <c r="J268" s="25">
        <v>66824.429999999993</v>
      </c>
      <c r="K268" s="25">
        <v>125810.8</v>
      </c>
      <c r="L268" s="23">
        <f t="shared" si="135"/>
        <v>335262.2</v>
      </c>
      <c r="M268" s="23">
        <f t="shared" si="134"/>
        <v>0</v>
      </c>
      <c r="N268" s="23">
        <f t="shared" si="136"/>
        <v>335262.2</v>
      </c>
      <c r="O268" s="25">
        <v>45898.64</v>
      </c>
      <c r="P268" s="27">
        <f>+K268-O268</f>
        <v>79912.160000000003</v>
      </c>
      <c r="Q268" s="40">
        <f>+K268/H268*100</f>
        <v>27.286525127257505</v>
      </c>
      <c r="R268" s="40">
        <f t="shared" si="138"/>
        <v>14.493242935500451</v>
      </c>
      <c r="S268" s="40">
        <f t="shared" si="139"/>
        <v>27.286525127257505</v>
      </c>
    </row>
    <row r="269" spans="1:19" hidden="1" x14ac:dyDescent="0.25">
      <c r="A269" s="21" t="s">
        <v>394</v>
      </c>
      <c r="B269" s="22" t="s">
        <v>395</v>
      </c>
      <c r="C269" s="23">
        <v>1200</v>
      </c>
      <c r="D269" s="23"/>
      <c r="E269" s="23">
        <f>+F269-C269</f>
        <v>3041913</v>
      </c>
      <c r="F269" s="24">
        <v>3043113</v>
      </c>
      <c r="G269" s="23">
        <f>+C269+E269</f>
        <v>3043113</v>
      </c>
      <c r="H269" s="24">
        <v>3042413</v>
      </c>
      <c r="I269" s="23"/>
      <c r="J269" s="25">
        <v>3042309.69</v>
      </c>
      <c r="K269" s="25">
        <v>3042309.69</v>
      </c>
      <c r="L269" s="23">
        <f t="shared" si="135"/>
        <v>103.31000000005588</v>
      </c>
      <c r="M269" s="23">
        <f t="shared" si="134"/>
        <v>700</v>
      </c>
      <c r="N269" s="23">
        <f t="shared" si="136"/>
        <v>803.31000000005588</v>
      </c>
      <c r="O269" s="25">
        <v>0</v>
      </c>
      <c r="P269" s="23">
        <f>+K269-O269</f>
        <v>3042309.69</v>
      </c>
      <c r="Q269" s="26">
        <f>+K269/H269*100</f>
        <v>99.996604340041927</v>
      </c>
      <c r="R269" s="26">
        <f t="shared" si="138"/>
        <v>99.973602360477571</v>
      </c>
      <c r="S269" s="26">
        <f t="shared" si="139"/>
        <v>99.973602360477571</v>
      </c>
    </row>
    <row r="270" spans="1:19" hidden="1" x14ac:dyDescent="0.25">
      <c r="A270" s="21" t="s">
        <v>396</v>
      </c>
      <c r="B270" s="22" t="s">
        <v>397</v>
      </c>
      <c r="C270" s="23">
        <v>24948</v>
      </c>
      <c r="D270" s="23"/>
      <c r="E270" s="23">
        <f>+F270-C270</f>
        <v>4536</v>
      </c>
      <c r="F270" s="24">
        <v>29484</v>
      </c>
      <c r="G270" s="23">
        <f>+C270+E270</f>
        <v>29484</v>
      </c>
      <c r="H270" s="24">
        <v>29484</v>
      </c>
      <c r="I270" s="23"/>
      <c r="J270" s="25">
        <v>4536</v>
      </c>
      <c r="K270" s="25">
        <v>29484</v>
      </c>
      <c r="L270" s="23">
        <f t="shared" si="135"/>
        <v>0</v>
      </c>
      <c r="M270" s="23">
        <f t="shared" si="134"/>
        <v>0</v>
      </c>
      <c r="N270" s="23">
        <f t="shared" si="136"/>
        <v>0</v>
      </c>
      <c r="O270" s="25">
        <v>0</v>
      </c>
      <c r="P270" s="23">
        <f>+K270-O270</f>
        <v>29484</v>
      </c>
      <c r="Q270" s="26">
        <f>+K270/H270*100</f>
        <v>100</v>
      </c>
      <c r="R270" s="26">
        <f t="shared" si="138"/>
        <v>15.384615384615385</v>
      </c>
      <c r="S270" s="26">
        <f t="shared" si="139"/>
        <v>100</v>
      </c>
    </row>
    <row r="271" spans="1:19" x14ac:dyDescent="0.25">
      <c r="A271" s="19"/>
      <c r="B271" s="19" t="s">
        <v>289</v>
      </c>
      <c r="C271" s="20">
        <f>SUM(C272:C273)</f>
        <v>100</v>
      </c>
      <c r="D271" s="20">
        <f t="shared" ref="D271:G271" si="142">SUM(D272:D273)</f>
        <v>0</v>
      </c>
      <c r="E271" s="20">
        <f t="shared" si="142"/>
        <v>93750</v>
      </c>
      <c r="F271" s="20">
        <f t="shared" si="142"/>
        <v>93850</v>
      </c>
      <c r="G271" s="20">
        <f t="shared" si="142"/>
        <v>93850</v>
      </c>
      <c r="H271" s="20">
        <f>SUM(H272:H273)</f>
        <v>93750</v>
      </c>
      <c r="I271" s="20">
        <f t="shared" ref="I271:N271" si="143">SUM(I272:I273)</f>
        <v>0</v>
      </c>
      <c r="J271" s="20">
        <f t="shared" si="143"/>
        <v>0</v>
      </c>
      <c r="K271" s="20">
        <f t="shared" si="143"/>
        <v>0</v>
      </c>
      <c r="L271" s="20">
        <f t="shared" si="143"/>
        <v>93750</v>
      </c>
      <c r="M271" s="20">
        <f t="shared" si="143"/>
        <v>100</v>
      </c>
      <c r="N271" s="20">
        <f t="shared" si="143"/>
        <v>93850</v>
      </c>
      <c r="O271" s="20">
        <f>SUM(O272:O274)</f>
        <v>0</v>
      </c>
      <c r="P271" s="20">
        <f>SUM(P272:P274)</f>
        <v>0</v>
      </c>
      <c r="Q271" s="19">
        <v>0</v>
      </c>
      <c r="R271" s="19">
        <f t="shared" si="138"/>
        <v>0</v>
      </c>
      <c r="S271" s="19">
        <f t="shared" si="139"/>
        <v>0</v>
      </c>
    </row>
    <row r="272" spans="1:19" x14ac:dyDescent="0.25">
      <c r="A272" s="21" t="s">
        <v>290</v>
      </c>
      <c r="B272" s="22" t="s">
        <v>291</v>
      </c>
      <c r="C272" s="23">
        <v>100</v>
      </c>
      <c r="D272" s="23">
        <v>0</v>
      </c>
      <c r="E272" s="23">
        <f>+F272-C272</f>
        <v>0</v>
      </c>
      <c r="F272" s="24">
        <v>100</v>
      </c>
      <c r="G272" s="23">
        <f>+C272+E272</f>
        <v>100</v>
      </c>
      <c r="H272" s="24">
        <v>0</v>
      </c>
      <c r="I272" s="23">
        <v>0</v>
      </c>
      <c r="J272" s="25">
        <v>0</v>
      </c>
      <c r="K272" s="25">
        <v>0</v>
      </c>
      <c r="L272" s="23">
        <f>+H272-K272</f>
        <v>0</v>
      </c>
      <c r="M272" s="23">
        <f>+G272-H272</f>
        <v>100</v>
      </c>
      <c r="N272" s="23">
        <f>+G272-K272</f>
        <v>100</v>
      </c>
      <c r="O272" s="25">
        <v>0</v>
      </c>
      <c r="P272" s="23">
        <f>+K272-O272</f>
        <v>0</v>
      </c>
      <c r="Q272" s="26">
        <v>0</v>
      </c>
      <c r="R272" s="26">
        <f t="shared" si="138"/>
        <v>0</v>
      </c>
      <c r="S272" s="26">
        <f t="shared" si="139"/>
        <v>0</v>
      </c>
    </row>
    <row r="273" spans="1:19" x14ac:dyDescent="0.25">
      <c r="A273" s="21" t="s">
        <v>318</v>
      </c>
      <c r="B273" s="22" t="s">
        <v>319</v>
      </c>
      <c r="C273" s="23">
        <f>+C274</f>
        <v>0</v>
      </c>
      <c r="D273" s="23">
        <f t="shared" ref="D273:P273" si="144">+D274</f>
        <v>0</v>
      </c>
      <c r="E273" s="23">
        <f t="shared" si="144"/>
        <v>93750</v>
      </c>
      <c r="F273" s="23">
        <f t="shared" si="144"/>
        <v>93750</v>
      </c>
      <c r="G273" s="23">
        <f t="shared" si="144"/>
        <v>93750</v>
      </c>
      <c r="H273" s="23">
        <f t="shared" si="144"/>
        <v>93750</v>
      </c>
      <c r="I273" s="23">
        <f t="shared" si="144"/>
        <v>0</v>
      </c>
      <c r="J273" s="23">
        <f t="shared" si="144"/>
        <v>0</v>
      </c>
      <c r="K273" s="44">
        <f t="shared" si="144"/>
        <v>0</v>
      </c>
      <c r="L273" s="23">
        <f>+H273-K273</f>
        <v>93750</v>
      </c>
      <c r="M273" s="23">
        <f>+G273-H273</f>
        <v>0</v>
      </c>
      <c r="N273" s="23">
        <f>+G273-K273</f>
        <v>93750</v>
      </c>
      <c r="O273" s="44">
        <f t="shared" si="144"/>
        <v>0</v>
      </c>
      <c r="P273" s="23">
        <f t="shared" si="144"/>
        <v>0</v>
      </c>
      <c r="Q273" s="26">
        <f>+K273/H273*100</f>
        <v>0</v>
      </c>
      <c r="R273" s="26">
        <v>0</v>
      </c>
      <c r="S273" s="26">
        <v>0</v>
      </c>
    </row>
    <row r="274" spans="1:19" hidden="1" x14ac:dyDescent="0.25">
      <c r="A274" s="21" t="s">
        <v>324</v>
      </c>
      <c r="B274" s="22" t="s">
        <v>325</v>
      </c>
      <c r="C274" s="23">
        <v>0</v>
      </c>
      <c r="D274" s="23">
        <v>0</v>
      </c>
      <c r="E274" s="23">
        <f>+F274-C274</f>
        <v>93750</v>
      </c>
      <c r="F274" s="24">
        <v>93750</v>
      </c>
      <c r="G274" s="23">
        <f>+C274+E274</f>
        <v>93750</v>
      </c>
      <c r="H274" s="24">
        <v>93750</v>
      </c>
      <c r="I274" s="23"/>
      <c r="J274" s="25">
        <v>0</v>
      </c>
      <c r="K274" s="25">
        <v>0</v>
      </c>
      <c r="L274" s="23">
        <f>+H274-K274</f>
        <v>93750</v>
      </c>
      <c r="M274" s="23">
        <f>+G274-H274</f>
        <v>0</v>
      </c>
      <c r="N274" s="23">
        <f t="shared" si="136"/>
        <v>93750</v>
      </c>
      <c r="O274" s="25">
        <v>0</v>
      </c>
      <c r="P274" s="23">
        <f>+K274-O274</f>
        <v>0</v>
      </c>
      <c r="Q274" s="26">
        <f>+K274/H274*100</f>
        <v>0</v>
      </c>
      <c r="R274" s="26">
        <f>+J274/G274*100</f>
        <v>0</v>
      </c>
      <c r="S274" s="26">
        <f>+K274/G274*100</f>
        <v>0</v>
      </c>
    </row>
    <row r="275" spans="1:19" x14ac:dyDescent="0.25">
      <c r="A275" s="19"/>
      <c r="B275" s="19" t="s">
        <v>398</v>
      </c>
      <c r="C275" s="20">
        <f>+C276</f>
        <v>22100000</v>
      </c>
      <c r="D275" s="20">
        <f t="shared" ref="D275:G275" si="145">+D276</f>
        <v>0</v>
      </c>
      <c r="E275" s="20">
        <f t="shared" si="145"/>
        <v>0</v>
      </c>
      <c r="F275" s="20">
        <f t="shared" si="145"/>
        <v>22100000</v>
      </c>
      <c r="G275" s="20">
        <f t="shared" si="145"/>
        <v>22100000</v>
      </c>
      <c r="H275" s="20">
        <f>+H276</f>
        <v>7384000</v>
      </c>
      <c r="I275" s="20">
        <f t="shared" ref="I275:P275" si="146">+I276</f>
        <v>0</v>
      </c>
      <c r="J275" s="20">
        <f t="shared" si="146"/>
        <v>0</v>
      </c>
      <c r="K275" s="20">
        <f t="shared" si="146"/>
        <v>7384000</v>
      </c>
      <c r="L275" s="20">
        <f t="shared" si="146"/>
        <v>0</v>
      </c>
      <c r="M275" s="20">
        <f>+M276</f>
        <v>14716000</v>
      </c>
      <c r="N275" s="20">
        <f>+N276</f>
        <v>14716000</v>
      </c>
      <c r="O275" s="20">
        <f>+O276</f>
        <v>7384000</v>
      </c>
      <c r="P275" s="45">
        <f t="shared" si="146"/>
        <v>0</v>
      </c>
      <c r="Q275" s="43">
        <f>+K275/H275*100</f>
        <v>100</v>
      </c>
      <c r="R275" s="43">
        <f>+J275/G275*100</f>
        <v>0</v>
      </c>
      <c r="S275" s="43">
        <f>+K275/G275*100</f>
        <v>33.411764705882355</v>
      </c>
    </row>
    <row r="276" spans="1:19" x14ac:dyDescent="0.25">
      <c r="A276" s="21" t="s">
        <v>399</v>
      </c>
      <c r="B276" s="22" t="s">
        <v>400</v>
      </c>
      <c r="C276" s="23">
        <v>22100000</v>
      </c>
      <c r="D276" s="23">
        <v>0</v>
      </c>
      <c r="E276" s="23">
        <f>+F276-C276</f>
        <v>0</v>
      </c>
      <c r="F276" s="24">
        <v>22100000</v>
      </c>
      <c r="G276" s="23">
        <f>+C276+E276</f>
        <v>22100000</v>
      </c>
      <c r="H276" s="24">
        <v>7384000</v>
      </c>
      <c r="I276" s="23">
        <v>0</v>
      </c>
      <c r="J276" s="25">
        <v>0</v>
      </c>
      <c r="K276" s="25">
        <v>7384000</v>
      </c>
      <c r="L276" s="23">
        <f>+H276-K276</f>
        <v>0</v>
      </c>
      <c r="M276" s="23">
        <f>+G276-H276</f>
        <v>14716000</v>
      </c>
      <c r="N276" s="23">
        <f>+G276-K276</f>
        <v>14716000</v>
      </c>
      <c r="O276" s="25">
        <v>7384000</v>
      </c>
      <c r="P276" s="23">
        <f>+K276-O276</f>
        <v>0</v>
      </c>
      <c r="Q276" s="26">
        <f>+K276/H276*100</f>
        <v>100</v>
      </c>
      <c r="R276" s="26">
        <f>+J276/G276*100</f>
        <v>0</v>
      </c>
      <c r="S276" s="26">
        <f>+K276/G276*100</f>
        <v>33.411764705882355</v>
      </c>
    </row>
    <row r="277" spans="1:19" x14ac:dyDescent="0.25">
      <c r="D277" s="29"/>
      <c r="E277" s="29"/>
      <c r="F277" s="23"/>
      <c r="G277" s="29"/>
      <c r="H277" s="29"/>
      <c r="I277" s="29"/>
      <c r="J277" s="29"/>
      <c r="K277" s="29"/>
      <c r="L277" s="29"/>
      <c r="M277" s="29"/>
      <c r="N277" s="29"/>
      <c r="O277" s="29"/>
      <c r="P277" s="22"/>
      <c r="Q277" s="26"/>
      <c r="R277" s="26"/>
      <c r="S277" s="26"/>
    </row>
    <row r="278" spans="1:19" x14ac:dyDescent="0.25"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6"/>
      <c r="R278" s="26"/>
      <c r="S278" s="26"/>
    </row>
    <row r="279" spans="1:19" x14ac:dyDescent="0.25"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2"/>
      <c r="Q279" s="26"/>
      <c r="R279" s="26"/>
      <c r="S279" s="26"/>
    </row>
    <row r="280" spans="1:19" x14ac:dyDescent="0.25">
      <c r="F280" s="29"/>
      <c r="G280" s="29"/>
      <c r="H280" s="29"/>
      <c r="J280" s="29"/>
      <c r="K280" s="29"/>
      <c r="L280" s="29"/>
      <c r="M280" s="29"/>
      <c r="N280" s="29"/>
      <c r="O280" s="29"/>
    </row>
    <row r="281" spans="1:19" x14ac:dyDescent="0.25">
      <c r="F281" s="29"/>
      <c r="G281" s="29"/>
      <c r="H281" s="29"/>
      <c r="J281" s="29"/>
      <c r="K281" s="29"/>
      <c r="L281" s="29"/>
      <c r="M281" s="29"/>
      <c r="N281" s="29"/>
      <c r="O281" s="29"/>
    </row>
    <row r="282" spans="1:19" x14ac:dyDescent="0.25">
      <c r="F282" s="29"/>
      <c r="G282" s="29"/>
      <c r="H282" s="29"/>
      <c r="J282" s="29"/>
      <c r="K282" s="29"/>
      <c r="L282" s="29"/>
      <c r="M282" s="29"/>
      <c r="N282" s="29"/>
      <c r="O282" s="29"/>
    </row>
    <row r="283" spans="1:19" x14ac:dyDescent="0.25">
      <c r="F283" s="29"/>
      <c r="G283" s="29"/>
      <c r="H283" s="29"/>
      <c r="J283" s="29"/>
      <c r="K283" s="29"/>
      <c r="L283" s="48"/>
      <c r="M283" s="48"/>
      <c r="N283" s="48"/>
      <c r="O283" s="29"/>
    </row>
    <row r="284" spans="1:19" x14ac:dyDescent="0.25">
      <c r="F284" s="29"/>
      <c r="G284" s="29"/>
      <c r="H284" s="29"/>
      <c r="J284" s="29"/>
      <c r="K284" s="29"/>
      <c r="L284" s="29"/>
      <c r="M284" s="29"/>
      <c r="N284" s="29"/>
      <c r="O284" s="29"/>
    </row>
    <row r="285" spans="1:19" x14ac:dyDescent="0.25">
      <c r="F285" s="29"/>
      <c r="G285" s="29"/>
      <c r="H285" s="29"/>
      <c r="J285" s="29"/>
      <c r="K285" s="29"/>
      <c r="L285" s="29"/>
      <c r="M285" s="29"/>
      <c r="N285" s="29"/>
      <c r="O285" s="29"/>
    </row>
    <row r="286" spans="1:19" x14ac:dyDescent="0.25">
      <c r="F286" s="29"/>
      <c r="G286" s="29"/>
      <c r="H286" s="29"/>
      <c r="J286" s="29"/>
      <c r="K286" s="29"/>
      <c r="L286" s="29"/>
      <c r="M286" s="29"/>
      <c r="N286" s="29"/>
      <c r="O286" s="29"/>
    </row>
    <row r="287" spans="1:19" x14ac:dyDescent="0.25">
      <c r="F287" s="29"/>
      <c r="G287" s="29"/>
      <c r="H287" s="29"/>
      <c r="J287" s="29"/>
      <c r="K287" s="29"/>
      <c r="L287" s="29"/>
      <c r="M287" s="29"/>
      <c r="N287" s="29"/>
      <c r="O287" s="29"/>
    </row>
    <row r="288" spans="1:19" x14ac:dyDescent="0.25">
      <c r="F288" s="29"/>
      <c r="G288" s="29"/>
      <c r="H288" s="29"/>
      <c r="J288" s="29"/>
      <c r="K288" s="29"/>
      <c r="L288" s="29"/>
      <c r="M288" s="29"/>
      <c r="N288" s="29"/>
      <c r="O288" s="29"/>
    </row>
    <row r="289" spans="6:15" x14ac:dyDescent="0.25">
      <c r="F289" s="29"/>
      <c r="G289" s="29"/>
      <c r="H289" s="29"/>
      <c r="J289" s="29"/>
      <c r="K289" s="29"/>
      <c r="L289" s="29"/>
      <c r="M289" s="29"/>
      <c r="N289" s="29"/>
      <c r="O289" s="29"/>
    </row>
    <row r="290" spans="6:15" x14ac:dyDescent="0.25">
      <c r="F290" s="29"/>
      <c r="G290" s="29"/>
      <c r="H290" s="29"/>
      <c r="J290" s="29"/>
      <c r="K290" s="29"/>
      <c r="L290" s="29"/>
      <c r="M290" s="29"/>
      <c r="N290" s="29"/>
      <c r="O290" s="29"/>
    </row>
    <row r="291" spans="6:15" x14ac:dyDescent="0.25">
      <c r="F291" s="29"/>
      <c r="G291" s="29"/>
      <c r="H291" s="29"/>
      <c r="J291" s="29"/>
      <c r="K291" s="29"/>
      <c r="L291" s="29"/>
      <c r="M291" s="29"/>
      <c r="N291" s="29"/>
      <c r="O291" s="29"/>
    </row>
    <row r="292" spans="6:15" x14ac:dyDescent="0.25">
      <c r="F292" s="29"/>
      <c r="G292" s="29"/>
      <c r="H292" s="29"/>
      <c r="J292" s="29"/>
      <c r="K292" s="29"/>
      <c r="L292" s="29"/>
      <c r="M292" s="29"/>
      <c r="N292" s="29"/>
      <c r="O292" s="29"/>
    </row>
    <row r="293" spans="6:15" x14ac:dyDescent="0.25">
      <c r="F293" s="29"/>
      <c r="G293" s="29"/>
      <c r="H293" s="29"/>
      <c r="J293" s="29"/>
      <c r="K293" s="29"/>
      <c r="L293" s="29"/>
      <c r="M293" s="29"/>
      <c r="N293" s="29"/>
      <c r="O293" s="29"/>
    </row>
    <row r="294" spans="6:15" x14ac:dyDescent="0.25">
      <c r="F294" s="29"/>
      <c r="G294" s="29"/>
      <c r="H294" s="29"/>
      <c r="J294" s="29"/>
      <c r="K294" s="29"/>
      <c r="L294" s="29"/>
      <c r="M294" s="29"/>
      <c r="N294" s="29"/>
      <c r="O294" s="29"/>
    </row>
    <row r="295" spans="6:15" x14ac:dyDescent="0.25">
      <c r="F295" s="29"/>
      <c r="G295" s="29"/>
      <c r="H295" s="29"/>
      <c r="J295" s="29"/>
      <c r="K295" s="29"/>
      <c r="L295" s="29"/>
      <c r="M295" s="29"/>
      <c r="N295" s="29"/>
      <c r="O295" s="29"/>
    </row>
    <row r="296" spans="6:15" x14ac:dyDescent="0.25">
      <c r="F296" s="29"/>
      <c r="G296" s="29"/>
      <c r="H296" s="29"/>
      <c r="J296" s="29"/>
      <c r="K296" s="29"/>
      <c r="L296" s="29"/>
      <c r="M296" s="29"/>
      <c r="N296" s="29"/>
      <c r="O296" s="29"/>
    </row>
    <row r="297" spans="6:15" x14ac:dyDescent="0.25">
      <c r="F297" s="29"/>
      <c r="G297" s="29"/>
      <c r="H297" s="29"/>
      <c r="J297" s="29"/>
      <c r="K297" s="29"/>
      <c r="L297" s="29"/>
      <c r="M297" s="29"/>
      <c r="N297" s="29"/>
      <c r="O297" s="29"/>
    </row>
    <row r="298" spans="6:15" x14ac:dyDescent="0.25">
      <c r="F298" s="29"/>
      <c r="G298" s="29"/>
      <c r="H298" s="29"/>
      <c r="J298" s="29"/>
      <c r="K298" s="29"/>
      <c r="L298" s="29"/>
      <c r="M298" s="29"/>
      <c r="N298" s="29"/>
      <c r="O298" s="29"/>
    </row>
    <row r="299" spans="6:15" x14ac:dyDescent="0.25">
      <c r="F299" s="29"/>
      <c r="G299" s="29"/>
      <c r="H299" s="29"/>
      <c r="J299" s="29"/>
      <c r="K299" s="29"/>
      <c r="L299" s="29"/>
      <c r="M299" s="29"/>
      <c r="N299" s="29"/>
      <c r="O299" s="29"/>
    </row>
    <row r="300" spans="6:15" x14ac:dyDescent="0.25">
      <c r="F300" s="29"/>
      <c r="G300" s="29"/>
      <c r="H300" s="29"/>
      <c r="J300" s="29"/>
      <c r="K300" s="29"/>
      <c r="L300" s="29"/>
      <c r="M300" s="29"/>
      <c r="N300" s="29"/>
      <c r="O300" s="29"/>
    </row>
    <row r="301" spans="6:15" x14ac:dyDescent="0.25">
      <c r="F301" s="29"/>
      <c r="G301" s="29"/>
      <c r="H301" s="29"/>
      <c r="J301" s="29"/>
      <c r="K301" s="29"/>
      <c r="L301" s="48"/>
      <c r="M301" s="48"/>
      <c r="N301" s="48"/>
      <c r="O301" s="29"/>
    </row>
    <row r="302" spans="6:15" x14ac:dyDescent="0.25">
      <c r="F302" s="29"/>
      <c r="G302" s="29"/>
      <c r="H302" s="29"/>
      <c r="J302" s="29"/>
      <c r="K302" s="29"/>
      <c r="L302" s="29"/>
      <c r="M302" s="29"/>
      <c r="N302" s="29"/>
      <c r="O302" s="29"/>
    </row>
    <row r="303" spans="6:15" x14ac:dyDescent="0.25">
      <c r="F303" s="29"/>
      <c r="J303" s="29"/>
      <c r="K303" s="29"/>
      <c r="L303" s="29"/>
      <c r="M303" s="29"/>
      <c r="N303" s="29"/>
      <c r="O303" s="29"/>
    </row>
    <row r="304" spans="6:15" x14ac:dyDescent="0.25">
      <c r="J304" s="29"/>
      <c r="K304" s="29"/>
      <c r="L304" s="29"/>
      <c r="M304" s="29"/>
      <c r="N304" s="29"/>
      <c r="O304" s="29"/>
    </row>
    <row r="305" spans="10:15" x14ac:dyDescent="0.25">
      <c r="J305" s="29"/>
      <c r="K305" s="29"/>
      <c r="L305" s="48"/>
      <c r="M305" s="48"/>
      <c r="N305" s="48"/>
      <c r="O305" s="29"/>
    </row>
    <row r="306" spans="10:15" x14ac:dyDescent="0.25">
      <c r="J306" s="29"/>
      <c r="K306" s="29"/>
      <c r="L306" s="29"/>
      <c r="M306" s="29"/>
      <c r="N306" s="29"/>
      <c r="O306" s="29"/>
    </row>
  </sheetData>
  <sheetProtection algorithmName="SHA-512" hashValue="nKq+MwuxC0TsyaWwTybe7LhHPSpUFJXa9B7l4I36zaLXU72al6OjWmzpw+dMLyuRHQ2l1r0WPj8MXhncXgfefg==" saltValue="icinoXOAA9b6h2cC4A6aSA==" spinCount="100000" sheet="1" formatCells="0" formatColumns="0" formatRows="0" insertColumns="0" insertRows="0" insertHyperlinks="0" deleteColumns="0" deleteRows="0" sort="0" autoFilter="0" pivotTables="0"/>
  <mergeCells count="5">
    <mergeCell ref="A1:S1"/>
    <mergeCell ref="A2:S2"/>
    <mergeCell ref="A3:S3"/>
    <mergeCell ref="A4:S4"/>
    <mergeCell ref="A5:S5"/>
  </mergeCells>
  <printOptions horizontalCentered="1"/>
  <pageMargins left="0" right="0" top="0" bottom="0.39370078740157483" header="0" footer="0.31496062992125984"/>
  <pageSetup paperSize="123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 Marzo</vt:lpstr>
      <vt:lpstr>'Ejecucion de Marzo'!Área_de_impresión</vt:lpstr>
      <vt:lpstr>'Ejecucion de Marzo'!Títulos_a_imprimir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cp:lastPrinted>2022-04-07T15:48:45Z</cp:lastPrinted>
  <dcterms:created xsi:type="dcterms:W3CDTF">2022-04-07T14:22:37Z</dcterms:created>
  <dcterms:modified xsi:type="dcterms:W3CDTF">2022-04-07T16:00:09Z</dcterms:modified>
</cp:coreProperties>
</file>