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omez\Desktop\documneto del 2021\para entregar fin de mes\abril 2021\"/>
    </mc:Choice>
  </mc:AlternateContent>
  <xr:revisionPtr revIDLastSave="0" documentId="13_ncr:1_{5A4AE6E3-2B5D-4486-B084-36F577E1C234}" xr6:coauthVersionLast="45" xr6:coauthVersionMax="45" xr10:uidLastSave="{00000000-0000-0000-0000-000000000000}"/>
  <bookViews>
    <workbookView xWindow="-120" yWindow="-120" windowWidth="24240" windowHeight="13140" xr2:uid="{DC875275-C2D5-4115-8439-1A8702FED468}"/>
  </bookViews>
  <sheets>
    <sheet name="30 DE ABRIL DE 2021" sheetId="1" r:id="rId1"/>
  </sheets>
  <definedNames>
    <definedName name="_xlnm.Print_Area" localSheetId="0">'30 DE ABRIL DE 2021'!$A$1:$N$261</definedName>
    <definedName name="_xlnm.Print_Titles" localSheetId="0">'30 DE ABRIL DE 2021'!$1:$11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2" i="1" l="1"/>
  <c r="H112" i="1"/>
  <c r="J112" i="1"/>
  <c r="G112" i="1"/>
  <c r="C112" i="1"/>
  <c r="D112" i="1"/>
  <c r="B112" i="1"/>
  <c r="C159" i="1" l="1"/>
  <c r="D159" i="1"/>
  <c r="E159" i="1"/>
  <c r="I113" i="1"/>
  <c r="K113" i="1" s="1"/>
  <c r="I114" i="1"/>
  <c r="K114" i="1" s="1"/>
  <c r="F113" i="1"/>
  <c r="F114" i="1"/>
  <c r="M114" i="1" l="1"/>
  <c r="N114" i="1"/>
  <c r="L114" i="1"/>
  <c r="M113" i="1"/>
  <c r="L113" i="1"/>
  <c r="N113" i="1"/>
  <c r="F256" i="1" l="1"/>
  <c r="F257" i="1"/>
  <c r="F249" i="1"/>
  <c r="F251" i="1"/>
  <c r="F252" i="1"/>
  <c r="F253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200" i="1"/>
  <c r="F201" i="1"/>
  <c r="F203" i="1"/>
  <c r="F204" i="1"/>
  <c r="F205" i="1"/>
  <c r="F206" i="1"/>
  <c r="F207" i="1"/>
  <c r="F208" i="1"/>
  <c r="F209" i="1"/>
  <c r="F210" i="1"/>
  <c r="F215" i="1"/>
  <c r="F217" i="1"/>
  <c r="F154" i="1"/>
  <c r="F149" i="1"/>
  <c r="F150" i="1"/>
  <c r="F120" i="1"/>
  <c r="F121" i="1"/>
  <c r="F122" i="1"/>
  <c r="F123" i="1"/>
  <c r="F124" i="1"/>
  <c r="F126" i="1"/>
  <c r="F130" i="1"/>
  <c r="F132" i="1"/>
  <c r="F140" i="1"/>
  <c r="F141" i="1"/>
  <c r="F142" i="1"/>
  <c r="F143" i="1"/>
  <c r="F144" i="1"/>
  <c r="F145" i="1"/>
  <c r="F221" i="1" l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20" i="1"/>
  <c r="C167" i="1"/>
  <c r="F147" i="1"/>
  <c r="F116" i="1"/>
  <c r="F117" i="1"/>
  <c r="F128" i="1"/>
  <c r="F129" i="1"/>
  <c r="F135" i="1"/>
  <c r="F136" i="1"/>
  <c r="F137" i="1"/>
  <c r="F165" i="1"/>
  <c r="F160" i="1"/>
  <c r="F168" i="1"/>
  <c r="I115" i="1"/>
  <c r="K115" i="1" s="1"/>
  <c r="F115" i="1"/>
  <c r="C108" i="1"/>
  <c r="D108" i="1"/>
  <c r="E108" i="1"/>
  <c r="F110" i="1"/>
  <c r="C86" i="1"/>
  <c r="D86" i="1"/>
  <c r="E86" i="1"/>
  <c r="F93" i="1"/>
  <c r="I93" i="1"/>
  <c r="N93" i="1" s="1"/>
  <c r="F94" i="1"/>
  <c r="I94" i="1"/>
  <c r="K94" i="1" s="1"/>
  <c r="F95" i="1"/>
  <c r="I95" i="1"/>
  <c r="K95" i="1" s="1"/>
  <c r="C41" i="1"/>
  <c r="D41" i="1"/>
  <c r="E41" i="1"/>
  <c r="L115" i="1" l="1"/>
  <c r="M115" i="1"/>
  <c r="N115" i="1"/>
  <c r="K93" i="1"/>
  <c r="M93" i="1"/>
  <c r="L93" i="1"/>
  <c r="N95" i="1"/>
  <c r="M95" i="1"/>
  <c r="L95" i="1"/>
  <c r="L94" i="1"/>
  <c r="N94" i="1"/>
  <c r="M94" i="1"/>
  <c r="L308" i="1"/>
  <c r="N308" i="1" s="1"/>
  <c r="I260" i="1"/>
  <c r="N260" i="1" s="1"/>
  <c r="F260" i="1"/>
  <c r="J259" i="1"/>
  <c r="H259" i="1"/>
  <c r="G259" i="1"/>
  <c r="E259" i="1"/>
  <c r="D259" i="1"/>
  <c r="C259" i="1"/>
  <c r="B259" i="1"/>
  <c r="L258" i="1"/>
  <c r="I258" i="1"/>
  <c r="K258" i="1" s="1"/>
  <c r="I257" i="1"/>
  <c r="I256" i="1"/>
  <c r="I255" i="1"/>
  <c r="K255" i="1" s="1"/>
  <c r="F255" i="1"/>
  <c r="J254" i="1"/>
  <c r="H254" i="1"/>
  <c r="G254" i="1"/>
  <c r="E254" i="1"/>
  <c r="D254" i="1"/>
  <c r="C254" i="1"/>
  <c r="B254" i="1"/>
  <c r="I253" i="1"/>
  <c r="I252" i="1"/>
  <c r="I251" i="1"/>
  <c r="I250" i="1"/>
  <c r="I249" i="1"/>
  <c r="I248" i="1"/>
  <c r="L248" i="1" s="1"/>
  <c r="F248" i="1"/>
  <c r="J247" i="1"/>
  <c r="H247" i="1"/>
  <c r="G247" i="1"/>
  <c r="E247" i="1"/>
  <c r="D247" i="1"/>
  <c r="C247" i="1"/>
  <c r="B247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J219" i="1"/>
  <c r="H219" i="1"/>
  <c r="G219" i="1"/>
  <c r="F219" i="1"/>
  <c r="E219" i="1"/>
  <c r="D219" i="1"/>
  <c r="C219" i="1"/>
  <c r="B219" i="1"/>
  <c r="I218" i="1"/>
  <c r="N218" i="1" s="1"/>
  <c r="I217" i="1"/>
  <c r="I216" i="1"/>
  <c r="L216" i="1" s="1"/>
  <c r="I215" i="1"/>
  <c r="I214" i="1"/>
  <c r="L214" i="1" s="1"/>
  <c r="I213" i="1"/>
  <c r="N213" i="1" s="1"/>
  <c r="I212" i="1"/>
  <c r="I211" i="1"/>
  <c r="N211" i="1" s="1"/>
  <c r="I210" i="1"/>
  <c r="I209" i="1"/>
  <c r="I208" i="1"/>
  <c r="I207" i="1"/>
  <c r="I206" i="1"/>
  <c r="I205" i="1"/>
  <c r="I204" i="1"/>
  <c r="I203" i="1"/>
  <c r="I202" i="1"/>
  <c r="I201" i="1"/>
  <c r="I200" i="1"/>
  <c r="I199" i="1"/>
  <c r="N199" i="1" s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J167" i="1"/>
  <c r="H167" i="1"/>
  <c r="G167" i="1"/>
  <c r="E167" i="1"/>
  <c r="D167" i="1"/>
  <c r="B167" i="1"/>
  <c r="B166" i="1" s="1"/>
  <c r="B105" i="1" s="1"/>
  <c r="I165" i="1"/>
  <c r="I164" i="1"/>
  <c r="F164" i="1"/>
  <c r="J163" i="1"/>
  <c r="J162" i="1" s="1"/>
  <c r="H163" i="1"/>
  <c r="H162" i="1" s="1"/>
  <c r="G163" i="1"/>
  <c r="G162" i="1" s="1"/>
  <c r="E163" i="1"/>
  <c r="E162" i="1" s="1"/>
  <c r="D163" i="1"/>
  <c r="D162" i="1" s="1"/>
  <c r="C163" i="1"/>
  <c r="C162" i="1" s="1"/>
  <c r="B163" i="1"/>
  <c r="B162" i="1" s="1"/>
  <c r="I161" i="1"/>
  <c r="F161" i="1"/>
  <c r="I160" i="1"/>
  <c r="J159" i="1"/>
  <c r="H159" i="1"/>
  <c r="G159" i="1"/>
  <c r="F159" i="1"/>
  <c r="B159" i="1"/>
  <c r="I158" i="1"/>
  <c r="F158" i="1"/>
  <c r="I157" i="1"/>
  <c r="L157" i="1" s="1"/>
  <c r="F157" i="1"/>
  <c r="J156" i="1"/>
  <c r="H156" i="1"/>
  <c r="G156" i="1"/>
  <c r="E156" i="1"/>
  <c r="E155" i="1" s="1"/>
  <c r="D156" i="1"/>
  <c r="D155" i="1" s="1"/>
  <c r="C156" i="1"/>
  <c r="C155" i="1" s="1"/>
  <c r="B156" i="1"/>
  <c r="I154" i="1"/>
  <c r="I153" i="1"/>
  <c r="F153" i="1"/>
  <c r="J152" i="1"/>
  <c r="J151" i="1" s="1"/>
  <c r="H152" i="1"/>
  <c r="H151" i="1" s="1"/>
  <c r="G152" i="1"/>
  <c r="E152" i="1"/>
  <c r="E151" i="1" s="1"/>
  <c r="D152" i="1"/>
  <c r="D151" i="1" s="1"/>
  <c r="C152" i="1"/>
  <c r="C151" i="1" s="1"/>
  <c r="B152" i="1"/>
  <c r="B151" i="1" s="1"/>
  <c r="G151" i="1"/>
  <c r="I150" i="1"/>
  <c r="I149" i="1"/>
  <c r="I148" i="1"/>
  <c r="I147" i="1"/>
  <c r="J146" i="1"/>
  <c r="H146" i="1"/>
  <c r="G146" i="1"/>
  <c r="E146" i="1"/>
  <c r="D146" i="1"/>
  <c r="C146" i="1"/>
  <c r="B146" i="1"/>
  <c r="I145" i="1"/>
  <c r="I144" i="1"/>
  <c r="I143" i="1"/>
  <c r="I142" i="1"/>
  <c r="I141" i="1"/>
  <c r="I140" i="1"/>
  <c r="I139" i="1"/>
  <c r="F139" i="1"/>
  <c r="I138" i="1"/>
  <c r="F138" i="1"/>
  <c r="I137" i="1"/>
  <c r="I136" i="1"/>
  <c r="I135" i="1"/>
  <c r="J134" i="1"/>
  <c r="H134" i="1"/>
  <c r="G134" i="1"/>
  <c r="E134" i="1"/>
  <c r="D134" i="1"/>
  <c r="C134" i="1"/>
  <c r="B134" i="1"/>
  <c r="B133" i="1" s="1"/>
  <c r="I132" i="1"/>
  <c r="I131" i="1"/>
  <c r="I130" i="1"/>
  <c r="I129" i="1"/>
  <c r="I128" i="1"/>
  <c r="J127" i="1"/>
  <c r="H127" i="1"/>
  <c r="G127" i="1"/>
  <c r="E127" i="1"/>
  <c r="D127" i="1"/>
  <c r="C127" i="1"/>
  <c r="B127" i="1"/>
  <c r="I126" i="1"/>
  <c r="I125" i="1"/>
  <c r="I124" i="1"/>
  <c r="L124" i="1" s="1"/>
  <c r="I123" i="1"/>
  <c r="I122" i="1"/>
  <c r="I121" i="1"/>
  <c r="I120" i="1"/>
  <c r="I119" i="1"/>
  <c r="F119" i="1"/>
  <c r="J118" i="1"/>
  <c r="H118" i="1"/>
  <c r="H111" i="1" s="1"/>
  <c r="G118" i="1"/>
  <c r="G111" i="1" s="1"/>
  <c r="E118" i="1"/>
  <c r="D118" i="1"/>
  <c r="C118" i="1"/>
  <c r="B118" i="1"/>
  <c r="B111" i="1" s="1"/>
  <c r="I117" i="1"/>
  <c r="I116" i="1"/>
  <c r="I110" i="1"/>
  <c r="I109" i="1"/>
  <c r="F109" i="1"/>
  <c r="J108" i="1"/>
  <c r="J107" i="1" s="1"/>
  <c r="H108" i="1"/>
  <c r="H107" i="1" s="1"/>
  <c r="G108" i="1"/>
  <c r="G107" i="1" s="1"/>
  <c r="F108" i="1"/>
  <c r="B108" i="1"/>
  <c r="B107" i="1" s="1"/>
  <c r="E107" i="1"/>
  <c r="D107" i="1"/>
  <c r="C107" i="1"/>
  <c r="I92" i="1"/>
  <c r="L92" i="1" s="1"/>
  <c r="F92" i="1"/>
  <c r="I91" i="1"/>
  <c r="M91" i="1" s="1"/>
  <c r="F91" i="1"/>
  <c r="I90" i="1"/>
  <c r="N90" i="1" s="1"/>
  <c r="F90" i="1"/>
  <c r="I89" i="1"/>
  <c r="N89" i="1" s="1"/>
  <c r="F89" i="1"/>
  <c r="I88" i="1"/>
  <c r="L88" i="1" s="1"/>
  <c r="F88" i="1"/>
  <c r="I87" i="1"/>
  <c r="F87" i="1"/>
  <c r="J86" i="1"/>
  <c r="H86" i="1"/>
  <c r="G86" i="1"/>
  <c r="B86" i="1"/>
  <c r="I85" i="1"/>
  <c r="L85" i="1" s="1"/>
  <c r="F85" i="1"/>
  <c r="I84" i="1"/>
  <c r="K84" i="1" s="1"/>
  <c r="F84" i="1"/>
  <c r="I83" i="1"/>
  <c r="N83" i="1" s="1"/>
  <c r="F83" i="1"/>
  <c r="I82" i="1"/>
  <c r="N82" i="1" s="1"/>
  <c r="F82" i="1"/>
  <c r="I81" i="1"/>
  <c r="L81" i="1" s="1"/>
  <c r="F81" i="1"/>
  <c r="J80" i="1"/>
  <c r="H80" i="1"/>
  <c r="G80" i="1"/>
  <c r="E80" i="1"/>
  <c r="D80" i="1"/>
  <c r="C80" i="1"/>
  <c r="C79" i="1" s="1"/>
  <c r="B80" i="1"/>
  <c r="B79" i="1" s="1"/>
  <c r="I78" i="1"/>
  <c r="K78" i="1" s="1"/>
  <c r="F78" i="1"/>
  <c r="I77" i="1"/>
  <c r="N77" i="1" s="1"/>
  <c r="F77" i="1"/>
  <c r="J76" i="1"/>
  <c r="H76" i="1"/>
  <c r="G76" i="1"/>
  <c r="E76" i="1"/>
  <c r="D76" i="1"/>
  <c r="C76" i="1"/>
  <c r="B76" i="1"/>
  <c r="I75" i="1"/>
  <c r="L75" i="1" s="1"/>
  <c r="F75" i="1"/>
  <c r="I74" i="1"/>
  <c r="M74" i="1" s="1"/>
  <c r="F74" i="1"/>
  <c r="J73" i="1"/>
  <c r="H73" i="1"/>
  <c r="G73" i="1"/>
  <c r="E73" i="1"/>
  <c r="D73" i="1"/>
  <c r="C73" i="1"/>
  <c r="B73" i="1"/>
  <c r="G72" i="1"/>
  <c r="I71" i="1"/>
  <c r="M71" i="1" s="1"/>
  <c r="F71" i="1"/>
  <c r="I70" i="1"/>
  <c r="N70" i="1" s="1"/>
  <c r="F70" i="1"/>
  <c r="I69" i="1"/>
  <c r="N69" i="1" s="1"/>
  <c r="F69" i="1"/>
  <c r="I68" i="1"/>
  <c r="K68" i="1" s="1"/>
  <c r="F68" i="1"/>
  <c r="J67" i="1"/>
  <c r="J64" i="1" s="1"/>
  <c r="H67" i="1"/>
  <c r="G67" i="1"/>
  <c r="G64" i="1" s="1"/>
  <c r="E67" i="1"/>
  <c r="E64" i="1" s="1"/>
  <c r="D67" i="1"/>
  <c r="D64" i="1" s="1"/>
  <c r="C67" i="1"/>
  <c r="C64" i="1" s="1"/>
  <c r="B67" i="1"/>
  <c r="B64" i="1" s="1"/>
  <c r="I66" i="1"/>
  <c r="N66" i="1" s="1"/>
  <c r="F66" i="1"/>
  <c r="I65" i="1"/>
  <c r="L65" i="1" s="1"/>
  <c r="F65" i="1"/>
  <c r="H64" i="1"/>
  <c r="I63" i="1"/>
  <c r="N63" i="1" s="1"/>
  <c r="F63" i="1"/>
  <c r="I62" i="1"/>
  <c r="N62" i="1" s="1"/>
  <c r="F62" i="1"/>
  <c r="I61" i="1"/>
  <c r="N61" i="1" s="1"/>
  <c r="F61" i="1"/>
  <c r="J60" i="1"/>
  <c r="H60" i="1"/>
  <c r="G60" i="1"/>
  <c r="E60" i="1"/>
  <c r="D60" i="1"/>
  <c r="C60" i="1"/>
  <c r="B60" i="1"/>
  <c r="I59" i="1"/>
  <c r="N59" i="1" s="1"/>
  <c r="F59" i="1"/>
  <c r="I58" i="1"/>
  <c r="L58" i="1" s="1"/>
  <c r="F58" i="1"/>
  <c r="I57" i="1"/>
  <c r="N57" i="1" s="1"/>
  <c r="F57" i="1"/>
  <c r="I56" i="1"/>
  <c r="N56" i="1" s="1"/>
  <c r="F56" i="1"/>
  <c r="I55" i="1"/>
  <c r="N55" i="1" s="1"/>
  <c r="F55" i="1"/>
  <c r="J54" i="1"/>
  <c r="J53" i="1" s="1"/>
  <c r="H54" i="1"/>
  <c r="H53" i="1" s="1"/>
  <c r="G54" i="1"/>
  <c r="G53" i="1" s="1"/>
  <c r="E54" i="1"/>
  <c r="E53" i="1" s="1"/>
  <c r="D54" i="1"/>
  <c r="D53" i="1" s="1"/>
  <c r="C54" i="1"/>
  <c r="C53" i="1" s="1"/>
  <c r="B54" i="1"/>
  <c r="B53" i="1" s="1"/>
  <c r="I52" i="1"/>
  <c r="N52" i="1" s="1"/>
  <c r="F52" i="1"/>
  <c r="J51" i="1"/>
  <c r="G51" i="1"/>
  <c r="E51" i="1"/>
  <c r="D51" i="1"/>
  <c r="C51" i="1"/>
  <c r="B51" i="1"/>
  <c r="I50" i="1"/>
  <c r="N50" i="1" s="1"/>
  <c r="F50" i="1"/>
  <c r="I49" i="1"/>
  <c r="N49" i="1" s="1"/>
  <c r="F49" i="1"/>
  <c r="I48" i="1"/>
  <c r="L48" i="1" s="1"/>
  <c r="I47" i="1"/>
  <c r="N47" i="1" s="1"/>
  <c r="F47" i="1"/>
  <c r="J46" i="1"/>
  <c r="J45" i="1" s="1"/>
  <c r="H46" i="1"/>
  <c r="H45" i="1" s="1"/>
  <c r="G46" i="1"/>
  <c r="E46" i="1"/>
  <c r="E45" i="1" s="1"/>
  <c r="D46" i="1"/>
  <c r="D45" i="1" s="1"/>
  <c r="C46" i="1"/>
  <c r="C45" i="1" s="1"/>
  <c r="B46" i="1"/>
  <c r="B45" i="1" s="1"/>
  <c r="G45" i="1"/>
  <c r="I44" i="1"/>
  <c r="N44" i="1" s="1"/>
  <c r="F44" i="1"/>
  <c r="I43" i="1"/>
  <c r="N43" i="1" s="1"/>
  <c r="F43" i="1"/>
  <c r="I42" i="1"/>
  <c r="K42" i="1" s="1"/>
  <c r="K41" i="1" s="1"/>
  <c r="F42" i="1"/>
  <c r="J41" i="1"/>
  <c r="J39" i="1" s="1"/>
  <c r="H41" i="1"/>
  <c r="H39" i="1" s="1"/>
  <c r="G41" i="1"/>
  <c r="D39" i="1"/>
  <c r="C39" i="1"/>
  <c r="B41" i="1"/>
  <c r="B39" i="1" s="1"/>
  <c r="I40" i="1"/>
  <c r="N40" i="1" s="1"/>
  <c r="F40" i="1"/>
  <c r="G39" i="1"/>
  <c r="E39" i="1"/>
  <c r="P37" i="1" s="1"/>
  <c r="I38" i="1"/>
  <c r="K38" i="1" s="1"/>
  <c r="F38" i="1"/>
  <c r="I37" i="1"/>
  <c r="N37" i="1" s="1"/>
  <c r="F37" i="1"/>
  <c r="I36" i="1"/>
  <c r="N36" i="1" s="1"/>
  <c r="F36" i="1"/>
  <c r="I35" i="1"/>
  <c r="K35" i="1" s="1"/>
  <c r="F35" i="1"/>
  <c r="I34" i="1"/>
  <c r="K34" i="1" s="1"/>
  <c r="F34" i="1"/>
  <c r="J33" i="1"/>
  <c r="J32" i="1" s="1"/>
  <c r="H33" i="1"/>
  <c r="H32" i="1" s="1"/>
  <c r="G33" i="1"/>
  <c r="G32" i="1" s="1"/>
  <c r="E33" i="1"/>
  <c r="E32" i="1" s="1"/>
  <c r="D33" i="1"/>
  <c r="D32" i="1" s="1"/>
  <c r="C33" i="1"/>
  <c r="C32" i="1" s="1"/>
  <c r="B33" i="1"/>
  <c r="B32" i="1" s="1"/>
  <c r="J30" i="1"/>
  <c r="H30" i="1"/>
  <c r="G30" i="1"/>
  <c r="E30" i="1"/>
  <c r="D30" i="1"/>
  <c r="C30" i="1"/>
  <c r="B30" i="1"/>
  <c r="J16" i="1"/>
  <c r="H16" i="1"/>
  <c r="G16" i="1"/>
  <c r="E16" i="1"/>
  <c r="D16" i="1"/>
  <c r="C16" i="1"/>
  <c r="B16" i="1"/>
  <c r="B155" i="1" l="1"/>
  <c r="B246" i="1"/>
  <c r="L185" i="1"/>
  <c r="N185" i="1"/>
  <c r="M185" i="1"/>
  <c r="M193" i="1"/>
  <c r="N193" i="1"/>
  <c r="M201" i="1"/>
  <c r="N201" i="1"/>
  <c r="L208" i="1"/>
  <c r="M208" i="1"/>
  <c r="N208" i="1"/>
  <c r="K225" i="1"/>
  <c r="M225" i="1"/>
  <c r="N225" i="1"/>
  <c r="M232" i="1"/>
  <c r="N232" i="1"/>
  <c r="M240" i="1"/>
  <c r="N240" i="1"/>
  <c r="H155" i="1"/>
  <c r="L178" i="1"/>
  <c r="N178" i="1"/>
  <c r="M178" i="1"/>
  <c r="M186" i="1"/>
  <c r="N186" i="1"/>
  <c r="L194" i="1"/>
  <c r="M194" i="1"/>
  <c r="N194" i="1"/>
  <c r="L202" i="1"/>
  <c r="N202" i="1"/>
  <c r="N209" i="1"/>
  <c r="M209" i="1"/>
  <c r="L217" i="1"/>
  <c r="M217" i="1"/>
  <c r="N217" i="1"/>
  <c r="L225" i="1"/>
  <c r="K233" i="1"/>
  <c r="M233" i="1"/>
  <c r="N233" i="1"/>
  <c r="K241" i="1"/>
  <c r="M241" i="1"/>
  <c r="N241" i="1"/>
  <c r="M251" i="1"/>
  <c r="N251" i="1"/>
  <c r="B20" i="1"/>
  <c r="L171" i="1"/>
  <c r="N171" i="1"/>
  <c r="M171" i="1"/>
  <c r="N195" i="1"/>
  <c r="M195" i="1"/>
  <c r="M203" i="1"/>
  <c r="N203" i="1"/>
  <c r="L210" i="1"/>
  <c r="M210" i="1"/>
  <c r="N210" i="1"/>
  <c r="N226" i="1"/>
  <c r="M226" i="1"/>
  <c r="N234" i="1"/>
  <c r="M234" i="1"/>
  <c r="N242" i="1"/>
  <c r="M242" i="1"/>
  <c r="N252" i="1"/>
  <c r="M252" i="1"/>
  <c r="J246" i="1"/>
  <c r="I112" i="1"/>
  <c r="M180" i="1"/>
  <c r="N180" i="1"/>
  <c r="L196" i="1"/>
  <c r="M196" i="1"/>
  <c r="N196" i="1"/>
  <c r="K203" i="1"/>
  <c r="M220" i="1"/>
  <c r="N220" i="1"/>
  <c r="K227" i="1"/>
  <c r="M227" i="1"/>
  <c r="N227" i="1"/>
  <c r="K235" i="1"/>
  <c r="M235" i="1"/>
  <c r="N235" i="1"/>
  <c r="K243" i="1"/>
  <c r="M243" i="1"/>
  <c r="N243" i="1"/>
  <c r="M253" i="1"/>
  <c r="N253" i="1"/>
  <c r="G166" i="1"/>
  <c r="G20" i="1" s="1"/>
  <c r="M173" i="1"/>
  <c r="N173" i="1"/>
  <c r="M189" i="1"/>
  <c r="N189" i="1"/>
  <c r="M197" i="1"/>
  <c r="N197" i="1"/>
  <c r="L204" i="1"/>
  <c r="N204" i="1"/>
  <c r="M204" i="1"/>
  <c r="L212" i="1"/>
  <c r="N212" i="1"/>
  <c r="K221" i="1"/>
  <c r="M221" i="1"/>
  <c r="N221" i="1"/>
  <c r="M228" i="1"/>
  <c r="N228" i="1"/>
  <c r="M236" i="1"/>
  <c r="N236" i="1"/>
  <c r="M244" i="1"/>
  <c r="N244" i="1"/>
  <c r="N38" i="1"/>
  <c r="B72" i="1"/>
  <c r="H72" i="1"/>
  <c r="G133" i="1"/>
  <c r="H166" i="1"/>
  <c r="M174" i="1"/>
  <c r="N174" i="1"/>
  <c r="M190" i="1"/>
  <c r="N190" i="1"/>
  <c r="M205" i="1"/>
  <c r="N205" i="1"/>
  <c r="K229" i="1"/>
  <c r="M229" i="1"/>
  <c r="N229" i="1"/>
  <c r="K245" i="1"/>
  <c r="M245" i="1"/>
  <c r="N245" i="1"/>
  <c r="G79" i="1"/>
  <c r="G15" i="1" s="1"/>
  <c r="G14" i="1" s="1"/>
  <c r="J166" i="1"/>
  <c r="J105" i="1" s="1"/>
  <c r="M175" i="1"/>
  <c r="N175" i="1"/>
  <c r="L183" i="1"/>
  <c r="M183" i="1"/>
  <c r="N183" i="1"/>
  <c r="N191" i="1"/>
  <c r="M191" i="1"/>
  <c r="L206" i="1"/>
  <c r="M206" i="1"/>
  <c r="N206" i="1"/>
  <c r="K223" i="1"/>
  <c r="M223" i="1"/>
  <c r="N223" i="1"/>
  <c r="N230" i="1"/>
  <c r="M230" i="1"/>
  <c r="N238" i="1"/>
  <c r="M238" i="1"/>
  <c r="M182" i="1"/>
  <c r="N182" i="1"/>
  <c r="L198" i="1"/>
  <c r="M198" i="1"/>
  <c r="N198" i="1"/>
  <c r="N222" i="1"/>
  <c r="M222" i="1"/>
  <c r="K237" i="1"/>
  <c r="M237" i="1"/>
  <c r="N237" i="1"/>
  <c r="G155" i="1"/>
  <c r="L192" i="1"/>
  <c r="M192" i="1"/>
  <c r="N192" i="1"/>
  <c r="L200" i="1"/>
  <c r="M200" i="1"/>
  <c r="N200" i="1"/>
  <c r="K215" i="1"/>
  <c r="N215" i="1"/>
  <c r="M215" i="1"/>
  <c r="M224" i="1"/>
  <c r="N224" i="1"/>
  <c r="K231" i="1"/>
  <c r="M231" i="1"/>
  <c r="N231" i="1"/>
  <c r="K239" i="1"/>
  <c r="M239" i="1"/>
  <c r="N239" i="1"/>
  <c r="N257" i="1"/>
  <c r="M257" i="1"/>
  <c r="M256" i="1"/>
  <c r="N256" i="1"/>
  <c r="N249" i="1"/>
  <c r="M249" i="1"/>
  <c r="M207" i="1"/>
  <c r="N207" i="1"/>
  <c r="M188" i="1"/>
  <c r="N188" i="1"/>
  <c r="K187" i="1"/>
  <c r="M187" i="1"/>
  <c r="N187" i="1"/>
  <c r="M184" i="1"/>
  <c r="N184" i="1"/>
  <c r="L181" i="1"/>
  <c r="M181" i="1"/>
  <c r="N181" i="1"/>
  <c r="L179" i="1"/>
  <c r="N179" i="1"/>
  <c r="M179" i="1"/>
  <c r="N177" i="1"/>
  <c r="M177" i="1"/>
  <c r="K176" i="1"/>
  <c r="M176" i="1"/>
  <c r="N176" i="1"/>
  <c r="L172" i="1"/>
  <c r="M172" i="1"/>
  <c r="N172" i="1"/>
  <c r="N170" i="1"/>
  <c r="M170" i="1"/>
  <c r="L169" i="1"/>
  <c r="N169" i="1"/>
  <c r="M169" i="1"/>
  <c r="K168" i="1"/>
  <c r="N168" i="1"/>
  <c r="M168" i="1"/>
  <c r="N165" i="1"/>
  <c r="M165" i="1"/>
  <c r="N164" i="1"/>
  <c r="M164" i="1"/>
  <c r="L161" i="1"/>
  <c r="N161" i="1"/>
  <c r="M161" i="1"/>
  <c r="M160" i="1"/>
  <c r="N160" i="1"/>
  <c r="N158" i="1"/>
  <c r="M158" i="1"/>
  <c r="L154" i="1"/>
  <c r="N154" i="1"/>
  <c r="M154" i="1"/>
  <c r="N153" i="1"/>
  <c r="M153" i="1"/>
  <c r="N150" i="1"/>
  <c r="M150" i="1"/>
  <c r="M149" i="1"/>
  <c r="N149" i="1"/>
  <c r="K148" i="1"/>
  <c r="J133" i="1"/>
  <c r="M147" i="1"/>
  <c r="N147" i="1"/>
  <c r="M145" i="1"/>
  <c r="N145" i="1"/>
  <c r="L144" i="1"/>
  <c r="M144" i="1"/>
  <c r="N144" i="1"/>
  <c r="L143" i="1"/>
  <c r="M143" i="1"/>
  <c r="N143" i="1"/>
  <c r="K142" i="1"/>
  <c r="N142" i="1"/>
  <c r="M142" i="1"/>
  <c r="L141" i="1"/>
  <c r="N141" i="1"/>
  <c r="M141" i="1"/>
  <c r="L140" i="1"/>
  <c r="M140" i="1"/>
  <c r="N140" i="1"/>
  <c r="M139" i="1"/>
  <c r="N139" i="1"/>
  <c r="L138" i="1"/>
  <c r="N138" i="1"/>
  <c r="M138" i="1"/>
  <c r="N137" i="1"/>
  <c r="M137" i="1"/>
  <c r="L136" i="1"/>
  <c r="N136" i="1"/>
  <c r="M136" i="1"/>
  <c r="M135" i="1"/>
  <c r="N135" i="1"/>
  <c r="N132" i="1"/>
  <c r="M132" i="1"/>
  <c r="L131" i="1"/>
  <c r="N130" i="1"/>
  <c r="M130" i="1"/>
  <c r="J111" i="1"/>
  <c r="L129" i="1"/>
  <c r="M129" i="1"/>
  <c r="N129" i="1"/>
  <c r="N128" i="1"/>
  <c r="M128" i="1"/>
  <c r="K126" i="1"/>
  <c r="N126" i="1"/>
  <c r="M126" i="1"/>
  <c r="L125" i="1"/>
  <c r="M124" i="1"/>
  <c r="N124" i="1"/>
  <c r="M123" i="1"/>
  <c r="N123" i="1"/>
  <c r="L122" i="1"/>
  <c r="N122" i="1"/>
  <c r="M122" i="1"/>
  <c r="M121" i="1"/>
  <c r="N121" i="1"/>
  <c r="N120" i="1"/>
  <c r="M120" i="1"/>
  <c r="L119" i="1"/>
  <c r="M119" i="1"/>
  <c r="N119" i="1"/>
  <c r="N117" i="1"/>
  <c r="M117" i="1"/>
  <c r="K116" i="1"/>
  <c r="M116" i="1"/>
  <c r="N116" i="1"/>
  <c r="K110" i="1"/>
  <c r="N110" i="1"/>
  <c r="M110" i="1"/>
  <c r="N109" i="1"/>
  <c r="M109" i="1"/>
  <c r="H246" i="1"/>
  <c r="N248" i="1"/>
  <c r="L241" i="1"/>
  <c r="L227" i="1"/>
  <c r="L243" i="1"/>
  <c r="L203" i="1"/>
  <c r="L170" i="1"/>
  <c r="K189" i="1"/>
  <c r="K170" i="1"/>
  <c r="L176" i="1"/>
  <c r="D133" i="1"/>
  <c r="K138" i="1"/>
  <c r="L130" i="1"/>
  <c r="K130" i="1"/>
  <c r="K122" i="1"/>
  <c r="K90" i="1"/>
  <c r="L74" i="1"/>
  <c r="L73" i="1" s="1"/>
  <c r="N35" i="1"/>
  <c r="H133" i="1"/>
  <c r="K119" i="1"/>
  <c r="H79" i="1"/>
  <c r="H15" i="1" s="1"/>
  <c r="H14" i="1" s="1"/>
  <c r="N84" i="1"/>
  <c r="E246" i="1"/>
  <c r="F254" i="1"/>
  <c r="D246" i="1"/>
  <c r="C246" i="1"/>
  <c r="D166" i="1"/>
  <c r="D105" i="1" s="1"/>
  <c r="J20" i="1"/>
  <c r="L168" i="1"/>
  <c r="C133" i="1"/>
  <c r="F127" i="1"/>
  <c r="L116" i="1"/>
  <c r="B19" i="1"/>
  <c r="B104" i="1"/>
  <c r="B103" i="1" s="1"/>
  <c r="C111" i="1"/>
  <c r="M88" i="1"/>
  <c r="N88" i="1"/>
  <c r="I86" i="1"/>
  <c r="N86" i="1" s="1"/>
  <c r="N92" i="1"/>
  <c r="N85" i="1"/>
  <c r="L84" i="1"/>
  <c r="M84" i="1"/>
  <c r="M81" i="1"/>
  <c r="M78" i="1"/>
  <c r="L78" i="1"/>
  <c r="D72" i="1"/>
  <c r="I76" i="1"/>
  <c r="N76" i="1" s="1"/>
  <c r="M75" i="1"/>
  <c r="N75" i="1"/>
  <c r="F73" i="1"/>
  <c r="N65" i="1"/>
  <c r="F60" i="1"/>
  <c r="F53" i="1"/>
  <c r="F51" i="1"/>
  <c r="F46" i="1"/>
  <c r="L38" i="1"/>
  <c r="M35" i="1"/>
  <c r="F259" i="1"/>
  <c r="L256" i="1"/>
  <c r="L255" i="1"/>
  <c r="L257" i="1"/>
  <c r="K257" i="1"/>
  <c r="K248" i="1"/>
  <c r="L251" i="1"/>
  <c r="M248" i="1"/>
  <c r="L253" i="1"/>
  <c r="L231" i="1"/>
  <c r="L221" i="1"/>
  <c r="L237" i="1"/>
  <c r="L233" i="1"/>
  <c r="L223" i="1"/>
  <c r="L229" i="1"/>
  <c r="L245" i="1"/>
  <c r="L239" i="1"/>
  <c r="C166" i="1"/>
  <c r="L235" i="1"/>
  <c r="L175" i="1"/>
  <c r="L184" i="1"/>
  <c r="K211" i="1"/>
  <c r="K179" i="1"/>
  <c r="L195" i="1"/>
  <c r="L201" i="1"/>
  <c r="L211" i="1"/>
  <c r="I167" i="1"/>
  <c r="K167" i="1" s="1"/>
  <c r="L209" i="1"/>
  <c r="K169" i="1"/>
  <c r="K171" i="1"/>
  <c r="K195" i="1"/>
  <c r="K217" i="1"/>
  <c r="L193" i="1"/>
  <c r="L189" i="1"/>
  <c r="K205" i="1"/>
  <c r="L215" i="1"/>
  <c r="F167" i="1"/>
  <c r="K172" i="1"/>
  <c r="K182" i="1"/>
  <c r="K188" i="1"/>
  <c r="L191" i="1"/>
  <c r="K199" i="1"/>
  <c r="L205" i="1"/>
  <c r="K175" i="1"/>
  <c r="L182" i="1"/>
  <c r="L188" i="1"/>
  <c r="K193" i="1"/>
  <c r="L199" i="1"/>
  <c r="K209" i="1"/>
  <c r="K191" i="1"/>
  <c r="K180" i="1"/>
  <c r="K190" i="1"/>
  <c r="K197" i="1"/>
  <c r="K213" i="1"/>
  <c r="K173" i="1"/>
  <c r="L180" i="1"/>
  <c r="L190" i="1"/>
  <c r="L197" i="1"/>
  <c r="K207" i="1"/>
  <c r="L213" i="1"/>
  <c r="E166" i="1"/>
  <c r="E20" i="1" s="1"/>
  <c r="K178" i="1"/>
  <c r="L173" i="1"/>
  <c r="K184" i="1"/>
  <c r="L187" i="1"/>
  <c r="K192" i="1"/>
  <c r="K201" i="1"/>
  <c r="L207" i="1"/>
  <c r="F162" i="1"/>
  <c r="F163" i="1"/>
  <c r="J155" i="1"/>
  <c r="K161" i="1"/>
  <c r="K157" i="1"/>
  <c r="M157" i="1"/>
  <c r="F155" i="1"/>
  <c r="N157" i="1"/>
  <c r="F152" i="1"/>
  <c r="F151" i="1"/>
  <c r="L148" i="1"/>
  <c r="K143" i="1"/>
  <c r="K135" i="1"/>
  <c r="F134" i="1"/>
  <c r="L135" i="1"/>
  <c r="K140" i="1"/>
  <c r="K144" i="1"/>
  <c r="K136" i="1"/>
  <c r="L142" i="1"/>
  <c r="K128" i="1"/>
  <c r="L128" i="1"/>
  <c r="K132" i="1"/>
  <c r="L132" i="1"/>
  <c r="I127" i="1"/>
  <c r="M127" i="1" s="1"/>
  <c r="D111" i="1"/>
  <c r="E111" i="1"/>
  <c r="L110" i="1"/>
  <c r="J79" i="1"/>
  <c r="K87" i="1"/>
  <c r="L87" i="1"/>
  <c r="M87" i="1"/>
  <c r="D79" i="1"/>
  <c r="N87" i="1"/>
  <c r="K91" i="1"/>
  <c r="L91" i="1"/>
  <c r="N91" i="1"/>
  <c r="E79" i="1"/>
  <c r="F86" i="1"/>
  <c r="M92" i="1"/>
  <c r="N81" i="1"/>
  <c r="K83" i="1"/>
  <c r="M85" i="1"/>
  <c r="J72" i="1"/>
  <c r="N78" i="1"/>
  <c r="K77" i="1"/>
  <c r="K76" i="1" s="1"/>
  <c r="F76" i="1"/>
  <c r="M77" i="1"/>
  <c r="K74" i="1"/>
  <c r="C72" i="1"/>
  <c r="C15" i="1" s="1"/>
  <c r="N74" i="1"/>
  <c r="E72" i="1"/>
  <c r="I73" i="1"/>
  <c r="N73" i="1" s="1"/>
  <c r="K71" i="1"/>
  <c r="L71" i="1"/>
  <c r="N71" i="1"/>
  <c r="K66" i="1"/>
  <c r="M65" i="1"/>
  <c r="L68" i="1"/>
  <c r="M68" i="1"/>
  <c r="N68" i="1"/>
  <c r="K61" i="1"/>
  <c r="L61" i="1"/>
  <c r="M61" i="1"/>
  <c r="K57" i="1"/>
  <c r="K55" i="1"/>
  <c r="L57" i="1"/>
  <c r="K59" i="1"/>
  <c r="F54" i="1"/>
  <c r="M57" i="1"/>
  <c r="I54" i="1"/>
  <c r="N54" i="1" s="1"/>
  <c r="M56" i="1"/>
  <c r="M58" i="1"/>
  <c r="K56" i="1"/>
  <c r="N58" i="1"/>
  <c r="I51" i="1"/>
  <c r="N51" i="1" s="1"/>
  <c r="K52" i="1"/>
  <c r="K51" i="1" s="1"/>
  <c r="K49" i="1"/>
  <c r="M50" i="1"/>
  <c r="K50" i="1"/>
  <c r="K48" i="1"/>
  <c r="F16" i="1"/>
  <c r="K40" i="1"/>
  <c r="F30" i="1"/>
  <c r="L42" i="1"/>
  <c r="L41" i="1" s="1"/>
  <c r="M42" i="1"/>
  <c r="N42" i="1"/>
  <c r="I30" i="1"/>
  <c r="I16" i="1"/>
  <c r="N16" i="1" s="1"/>
  <c r="L34" i="1"/>
  <c r="N34" i="1"/>
  <c r="F33" i="1"/>
  <c r="L35" i="1"/>
  <c r="F32" i="1"/>
  <c r="B15" i="1"/>
  <c r="B14" i="1" s="1"/>
  <c r="B29" i="1"/>
  <c r="B28" i="1" s="1"/>
  <c r="F64" i="1"/>
  <c r="F39" i="1"/>
  <c r="L164" i="1"/>
  <c r="K164" i="1"/>
  <c r="I163" i="1"/>
  <c r="M34" i="1"/>
  <c r="K37" i="1"/>
  <c r="M38" i="1"/>
  <c r="K44" i="1"/>
  <c r="F45" i="1"/>
  <c r="I46" i="1"/>
  <c r="K47" i="1"/>
  <c r="L50" i="1"/>
  <c r="L56" i="1"/>
  <c r="K63" i="1"/>
  <c r="K70" i="1"/>
  <c r="L77" i="1"/>
  <c r="F118" i="1"/>
  <c r="L126" i="1"/>
  <c r="I247" i="1"/>
  <c r="L250" i="1"/>
  <c r="K250" i="1"/>
  <c r="L37" i="1"/>
  <c r="F41" i="1"/>
  <c r="L44" i="1"/>
  <c r="L47" i="1"/>
  <c r="L46" i="1" s="1"/>
  <c r="L63" i="1"/>
  <c r="F67" i="1"/>
  <c r="L70" i="1"/>
  <c r="L123" i="1"/>
  <c r="K123" i="1"/>
  <c r="L137" i="1"/>
  <c r="F146" i="1"/>
  <c r="E133" i="1"/>
  <c r="I156" i="1"/>
  <c r="L158" i="1"/>
  <c r="L156" i="1" s="1"/>
  <c r="K158" i="1"/>
  <c r="K160" i="1"/>
  <c r="K159" i="1" s="1"/>
  <c r="I159" i="1"/>
  <c r="K165" i="1"/>
  <c r="K36" i="1"/>
  <c r="M37" i="1"/>
  <c r="L40" i="1"/>
  <c r="K43" i="1"/>
  <c r="K30" i="1" s="1"/>
  <c r="M44" i="1"/>
  <c r="M47" i="1"/>
  <c r="L49" i="1"/>
  <c r="L52" i="1"/>
  <c r="L51" i="1" s="1"/>
  <c r="L55" i="1"/>
  <c r="L59" i="1"/>
  <c r="K62" i="1"/>
  <c r="M63" i="1"/>
  <c r="L66" i="1"/>
  <c r="K69" i="1"/>
  <c r="K67" i="1" s="1"/>
  <c r="M70" i="1"/>
  <c r="F80" i="1"/>
  <c r="L83" i="1"/>
  <c r="L90" i="1"/>
  <c r="K117" i="1"/>
  <c r="K120" i="1"/>
  <c r="I118" i="1"/>
  <c r="N118" i="1" s="1"/>
  <c r="K137" i="1"/>
  <c r="K153" i="1"/>
  <c r="I152" i="1"/>
  <c r="L160" i="1"/>
  <c r="L159" i="1" s="1"/>
  <c r="L165" i="1"/>
  <c r="L36" i="1"/>
  <c r="M40" i="1"/>
  <c r="L43" i="1"/>
  <c r="L30" i="1" s="1"/>
  <c r="M49" i="1"/>
  <c r="M52" i="1"/>
  <c r="M55" i="1"/>
  <c r="K58" i="1"/>
  <c r="M59" i="1"/>
  <c r="L62" i="1"/>
  <c r="K65" i="1"/>
  <c r="M66" i="1"/>
  <c r="L69" i="1"/>
  <c r="K82" i="1"/>
  <c r="M83" i="1"/>
  <c r="K89" i="1"/>
  <c r="M90" i="1"/>
  <c r="L117" i="1"/>
  <c r="L120" i="1"/>
  <c r="K124" i="1"/>
  <c r="L153" i="1"/>
  <c r="L152" i="1" s="1"/>
  <c r="L151" i="1" s="1"/>
  <c r="L252" i="1"/>
  <c r="K252" i="1"/>
  <c r="M36" i="1"/>
  <c r="I41" i="1"/>
  <c r="M43" i="1"/>
  <c r="I60" i="1"/>
  <c r="M62" i="1"/>
  <c r="I67" i="1"/>
  <c r="M69" i="1"/>
  <c r="K75" i="1"/>
  <c r="L82" i="1"/>
  <c r="L89" i="1"/>
  <c r="K109" i="1"/>
  <c r="K108" i="1" s="1"/>
  <c r="I108" i="1"/>
  <c r="K121" i="1"/>
  <c r="K150" i="1"/>
  <c r="L186" i="1"/>
  <c r="K186" i="1"/>
  <c r="G246" i="1"/>
  <c r="M51" i="1"/>
  <c r="I80" i="1"/>
  <c r="K81" i="1"/>
  <c r="M82" i="1"/>
  <c r="K85" i="1"/>
  <c r="K88" i="1"/>
  <c r="M89" i="1"/>
  <c r="K92" i="1"/>
  <c r="L109" i="1"/>
  <c r="L108" i="1" s="1"/>
  <c r="L121" i="1"/>
  <c r="L145" i="1"/>
  <c r="K145" i="1"/>
  <c r="L150" i="1"/>
  <c r="F156" i="1"/>
  <c r="I33" i="1"/>
  <c r="F107" i="1"/>
  <c r="F112" i="1"/>
  <c r="I134" i="1"/>
  <c r="M255" i="1"/>
  <c r="I146" i="1"/>
  <c r="N146" i="1" s="1"/>
  <c r="K147" i="1"/>
  <c r="K149" i="1"/>
  <c r="K177" i="1"/>
  <c r="K218" i="1"/>
  <c r="N255" i="1"/>
  <c r="I259" i="1"/>
  <c r="K260" i="1"/>
  <c r="K259" i="1" s="1"/>
  <c r="L147" i="1"/>
  <c r="L149" i="1"/>
  <c r="L177" i="1"/>
  <c r="K216" i="1"/>
  <c r="L218" i="1"/>
  <c r="K220" i="1"/>
  <c r="K222" i="1"/>
  <c r="K224" i="1"/>
  <c r="K226" i="1"/>
  <c r="K228" i="1"/>
  <c r="K230" i="1"/>
  <c r="K232" i="1"/>
  <c r="K234" i="1"/>
  <c r="K236" i="1"/>
  <c r="K238" i="1"/>
  <c r="K240" i="1"/>
  <c r="K242" i="1"/>
  <c r="K244" i="1"/>
  <c r="F247" i="1"/>
  <c r="L260" i="1"/>
  <c r="L259" i="1" s="1"/>
  <c r="K125" i="1"/>
  <c r="K129" i="1"/>
  <c r="K131" i="1"/>
  <c r="K139" i="1"/>
  <c r="K141" i="1"/>
  <c r="K154" i="1"/>
  <c r="K174" i="1"/>
  <c r="K181" i="1"/>
  <c r="K183" i="1"/>
  <c r="K185" i="1"/>
  <c r="K194" i="1"/>
  <c r="K196" i="1"/>
  <c r="K198" i="1"/>
  <c r="K200" i="1"/>
  <c r="K202" i="1"/>
  <c r="K204" i="1"/>
  <c r="K206" i="1"/>
  <c r="K208" i="1"/>
  <c r="K210" i="1"/>
  <c r="K212" i="1"/>
  <c r="K214" i="1"/>
  <c r="I219" i="1"/>
  <c r="M219" i="1" s="1"/>
  <c r="L220" i="1"/>
  <c r="L222" i="1"/>
  <c r="L224" i="1"/>
  <c r="L226" i="1"/>
  <c r="L228" i="1"/>
  <c r="L230" i="1"/>
  <c r="L232" i="1"/>
  <c r="L234" i="1"/>
  <c r="L236" i="1"/>
  <c r="L238" i="1"/>
  <c r="L240" i="1"/>
  <c r="L242" i="1"/>
  <c r="L244" i="1"/>
  <c r="K249" i="1"/>
  <c r="M260" i="1"/>
  <c r="L139" i="1"/>
  <c r="L174" i="1"/>
  <c r="L249" i="1"/>
  <c r="K251" i="1"/>
  <c r="K253" i="1"/>
  <c r="K256" i="1"/>
  <c r="I254" i="1"/>
  <c r="B18" i="1" l="1"/>
  <c r="B12" i="1" s="1"/>
  <c r="H29" i="1"/>
  <c r="H28" i="1" s="1"/>
  <c r="G19" i="1"/>
  <c r="G18" i="1" s="1"/>
  <c r="G12" i="1" s="1"/>
  <c r="N219" i="1"/>
  <c r="G29" i="1"/>
  <c r="G28" i="1" s="1"/>
  <c r="H19" i="1"/>
  <c r="H105" i="1"/>
  <c r="H20" i="1"/>
  <c r="I20" i="1" s="1"/>
  <c r="G105" i="1"/>
  <c r="K107" i="1"/>
  <c r="L112" i="1"/>
  <c r="K112" i="1"/>
  <c r="N159" i="1"/>
  <c r="M159" i="1"/>
  <c r="J104" i="1"/>
  <c r="J103" i="1" s="1"/>
  <c r="M146" i="1"/>
  <c r="L127" i="1"/>
  <c r="N127" i="1"/>
  <c r="M118" i="1"/>
  <c r="M112" i="1"/>
  <c r="N112" i="1"/>
  <c r="F246" i="1"/>
  <c r="J19" i="1"/>
  <c r="J18" i="1" s="1"/>
  <c r="K156" i="1"/>
  <c r="K155" i="1" s="1"/>
  <c r="H104" i="1"/>
  <c r="C104" i="1"/>
  <c r="M73" i="1"/>
  <c r="I72" i="1"/>
  <c r="N72" i="1" s="1"/>
  <c r="K46" i="1"/>
  <c r="K45" i="1" s="1"/>
  <c r="D104" i="1"/>
  <c r="D103" i="1" s="1"/>
  <c r="K254" i="1"/>
  <c r="C19" i="1"/>
  <c r="K247" i="1"/>
  <c r="D20" i="1"/>
  <c r="F20" i="1" s="1"/>
  <c r="L167" i="1"/>
  <c r="M167" i="1"/>
  <c r="N167" i="1"/>
  <c r="M86" i="1"/>
  <c r="L107" i="1"/>
  <c r="L76" i="1"/>
  <c r="L72" i="1" s="1"/>
  <c r="K86" i="1"/>
  <c r="L86" i="1"/>
  <c r="M76" i="1"/>
  <c r="J15" i="1"/>
  <c r="J14" i="1" s="1"/>
  <c r="L67" i="1"/>
  <c r="L64" i="1" s="1"/>
  <c r="L16" i="1"/>
  <c r="M16" i="1"/>
  <c r="L33" i="1"/>
  <c r="L32" i="1" s="1"/>
  <c r="E15" i="1"/>
  <c r="E14" i="1" s="1"/>
  <c r="I14" i="1" s="1"/>
  <c r="L254" i="1"/>
  <c r="L247" i="1"/>
  <c r="C20" i="1"/>
  <c r="C105" i="1"/>
  <c r="F166" i="1"/>
  <c r="E105" i="1"/>
  <c r="F105" i="1" s="1"/>
  <c r="L146" i="1"/>
  <c r="K134" i="1"/>
  <c r="L134" i="1"/>
  <c r="K127" i="1"/>
  <c r="D19" i="1"/>
  <c r="I111" i="1"/>
  <c r="M111" i="1" s="1"/>
  <c r="F111" i="1"/>
  <c r="L118" i="1"/>
  <c r="E104" i="1"/>
  <c r="J29" i="1"/>
  <c r="J28" i="1" s="1"/>
  <c r="F79" i="1"/>
  <c r="D29" i="1"/>
  <c r="D28" i="1" s="1"/>
  <c r="D15" i="1"/>
  <c r="L80" i="1"/>
  <c r="E29" i="1"/>
  <c r="E28" i="1" s="1"/>
  <c r="F72" i="1"/>
  <c r="C29" i="1"/>
  <c r="C28" i="1" s="1"/>
  <c r="K73" i="1"/>
  <c r="K72" i="1" s="1"/>
  <c r="L60" i="1"/>
  <c r="I53" i="1"/>
  <c r="N53" i="1" s="1"/>
  <c r="M54" i="1"/>
  <c r="K54" i="1"/>
  <c r="K53" i="1" s="1"/>
  <c r="L45" i="1"/>
  <c r="K16" i="1"/>
  <c r="K39" i="1"/>
  <c r="M30" i="1"/>
  <c r="N30" i="1"/>
  <c r="K33" i="1"/>
  <c r="K32" i="1" s="1"/>
  <c r="K146" i="1"/>
  <c r="N33" i="1"/>
  <c r="M33" i="1"/>
  <c r="I32" i="1"/>
  <c r="L54" i="1"/>
  <c r="L53" i="1" s="1"/>
  <c r="I166" i="1"/>
  <c r="G104" i="1"/>
  <c r="N259" i="1"/>
  <c r="M259" i="1"/>
  <c r="K80" i="1"/>
  <c r="N108" i="1"/>
  <c r="I107" i="1"/>
  <c r="M108" i="1"/>
  <c r="L155" i="1"/>
  <c r="C14" i="1"/>
  <c r="K219" i="1"/>
  <c r="K166" i="1" s="1"/>
  <c r="K105" i="1" s="1"/>
  <c r="N80" i="1"/>
  <c r="M80" i="1"/>
  <c r="I79" i="1"/>
  <c r="I64" i="1"/>
  <c r="N67" i="1"/>
  <c r="M67" i="1"/>
  <c r="K118" i="1"/>
  <c r="M156" i="1"/>
  <c r="N156" i="1"/>
  <c r="I155" i="1"/>
  <c r="N41" i="1"/>
  <c r="I39" i="1"/>
  <c r="M41" i="1"/>
  <c r="N134" i="1"/>
  <c r="M134" i="1"/>
  <c r="I133" i="1"/>
  <c r="F133" i="1"/>
  <c r="E19" i="1"/>
  <c r="N46" i="1"/>
  <c r="M46" i="1"/>
  <c r="I45" i="1"/>
  <c r="M163" i="1"/>
  <c r="I162" i="1"/>
  <c r="N163" i="1"/>
  <c r="L219" i="1"/>
  <c r="N60" i="1"/>
  <c r="M60" i="1"/>
  <c r="K163" i="1"/>
  <c r="K162" i="1" s="1"/>
  <c r="N254" i="1"/>
  <c r="M254" i="1"/>
  <c r="N152" i="1"/>
  <c r="M152" i="1"/>
  <c r="I151" i="1"/>
  <c r="L163" i="1"/>
  <c r="L162" i="1" s="1"/>
  <c r="K64" i="1"/>
  <c r="K152" i="1"/>
  <c r="K151" i="1" s="1"/>
  <c r="K60" i="1"/>
  <c r="L39" i="1"/>
  <c r="N247" i="1"/>
  <c r="M247" i="1"/>
  <c r="I246" i="1"/>
  <c r="H18" i="1" l="1"/>
  <c r="H12" i="1" s="1"/>
  <c r="H103" i="1"/>
  <c r="G103" i="1"/>
  <c r="D18" i="1"/>
  <c r="K20" i="1"/>
  <c r="M72" i="1"/>
  <c r="C103" i="1"/>
  <c r="K246" i="1"/>
  <c r="L111" i="1"/>
  <c r="J12" i="1"/>
  <c r="L166" i="1"/>
  <c r="L105" i="1" s="1"/>
  <c r="L20" i="1"/>
  <c r="M20" i="1"/>
  <c r="E103" i="1"/>
  <c r="L133" i="1"/>
  <c r="K133" i="1"/>
  <c r="N111" i="1"/>
  <c r="K79" i="1"/>
  <c r="K29" i="1" s="1"/>
  <c r="K28" i="1" s="1"/>
  <c r="L79" i="1"/>
  <c r="L29" i="1" s="1"/>
  <c r="L28" i="1" s="1"/>
  <c r="M53" i="1"/>
  <c r="I15" i="1"/>
  <c r="N15" i="1" s="1"/>
  <c r="F15" i="1"/>
  <c r="L246" i="1"/>
  <c r="N20" i="1"/>
  <c r="C18" i="1"/>
  <c r="C12" i="1" s="1"/>
  <c r="F104" i="1"/>
  <c r="K111" i="1"/>
  <c r="F28" i="1"/>
  <c r="D14" i="1"/>
  <c r="K14" i="1" s="1"/>
  <c r="F29" i="1"/>
  <c r="N166" i="1"/>
  <c r="M166" i="1"/>
  <c r="I105" i="1"/>
  <c r="N14" i="1"/>
  <c r="N246" i="1"/>
  <c r="M246" i="1"/>
  <c r="F19" i="1"/>
  <c r="E18" i="1"/>
  <c r="I19" i="1"/>
  <c r="N39" i="1"/>
  <c r="M39" i="1"/>
  <c r="N64" i="1"/>
  <c r="M64" i="1"/>
  <c r="N162" i="1"/>
  <c r="M162" i="1"/>
  <c r="L14" i="1"/>
  <c r="N32" i="1"/>
  <c r="M32" i="1"/>
  <c r="I29" i="1"/>
  <c r="N155" i="1"/>
  <c r="M155" i="1"/>
  <c r="N79" i="1"/>
  <c r="M79" i="1"/>
  <c r="N151" i="1"/>
  <c r="M151" i="1"/>
  <c r="M45" i="1"/>
  <c r="N45" i="1"/>
  <c r="M133" i="1"/>
  <c r="N133" i="1"/>
  <c r="N107" i="1"/>
  <c r="M107" i="1"/>
  <c r="I104" i="1"/>
  <c r="F103" i="1" l="1"/>
  <c r="L104" i="1"/>
  <c r="L103" i="1" s="1"/>
  <c r="K104" i="1"/>
  <c r="K103" i="1" s="1"/>
  <c r="K15" i="1"/>
  <c r="M15" i="1"/>
  <c r="L15" i="1"/>
  <c r="D12" i="1"/>
  <c r="M14" i="1"/>
  <c r="F14" i="1"/>
  <c r="N104" i="1"/>
  <c r="M104" i="1"/>
  <c r="I103" i="1"/>
  <c r="N29" i="1"/>
  <c r="M29" i="1"/>
  <c r="I28" i="1"/>
  <c r="N105" i="1"/>
  <c r="M105" i="1"/>
  <c r="N19" i="1"/>
  <c r="M19" i="1"/>
  <c r="K19" i="1"/>
  <c r="L19" i="1"/>
  <c r="I18" i="1"/>
  <c r="F18" i="1"/>
  <c r="E12" i="1"/>
  <c r="M28" i="1" l="1"/>
  <c r="N28" i="1"/>
  <c r="M103" i="1"/>
  <c r="N103" i="1"/>
  <c r="M18" i="1"/>
  <c r="N18" i="1"/>
  <c r="K18" i="1"/>
  <c r="L18" i="1"/>
  <c r="F12" i="1"/>
  <c r="I12" i="1"/>
  <c r="N12" i="1" l="1"/>
  <c r="M12" i="1"/>
  <c r="L12" i="1"/>
  <c r="K12" i="1"/>
</calcChain>
</file>

<file path=xl/sharedStrings.xml><?xml version="1.0" encoding="utf-8"?>
<sst xmlns="http://schemas.openxmlformats.org/spreadsheetml/2006/main" count="318" uniqueCount="266">
  <si>
    <t>MUNICIPIO DE PANAMÁ</t>
  </si>
  <si>
    <t>DIRECCIÓN DE PLANIFICACIÓN ESTRATÉGICA Y PRESUPUESTO</t>
  </si>
  <si>
    <t>DEPARTAMENTO DE PRESUPUESTO</t>
  </si>
  <si>
    <t xml:space="preserve">INFORME DE EJECUCIÓN PRESUPUESTARIA </t>
  </si>
  <si>
    <t>(En balboas)</t>
  </si>
  <si>
    <t>Detalle</t>
  </si>
  <si>
    <t>Presupuesto</t>
  </si>
  <si>
    <t>Asignado 
Modificado</t>
  </si>
  <si>
    <t>SIAFPA</t>
  </si>
  <si>
    <t>Requisiciones en Trámite     (EXCEL)</t>
  </si>
  <si>
    <t>Ejecución Presupuestaria</t>
  </si>
  <si>
    <t>Pagado 
Acumulado</t>
  </si>
  <si>
    <t>Saldo</t>
  </si>
  <si>
    <t>Porcentaje %</t>
  </si>
  <si>
    <t xml:space="preserve">
Ley</t>
  </si>
  <si>
    <t xml:space="preserve">
Modificado</t>
  </si>
  <si>
    <t>Real Comprometido</t>
  </si>
  <si>
    <t xml:space="preserve"> Contratos por Ejecutar</t>
  </si>
  <si>
    <t xml:space="preserve"> Asignación</t>
  </si>
  <si>
    <t>Modificado</t>
  </si>
  <si>
    <t>5 = (4/3*100)</t>
  </si>
  <si>
    <t>8= (4+6+7)</t>
  </si>
  <si>
    <t>10= (3-8)</t>
  </si>
  <si>
    <t>11 = (2-8)</t>
  </si>
  <si>
    <t>12= (8/3*100)</t>
  </si>
  <si>
    <t>13 =(8/2*100)</t>
  </si>
  <si>
    <t>TOTAL</t>
  </si>
  <si>
    <t>PRESUPUESTO DE FUNCIONAMIENTO</t>
  </si>
  <si>
    <t>FUNCIONAMIENTO SEDE</t>
  </si>
  <si>
    <t>FUNCIONAMIENTO DESCENTRALIZACIÓN</t>
  </si>
  <si>
    <t>PRESUPUESTO DE INVERSIÓN</t>
  </si>
  <si>
    <t>INVERSIÓN SEDE</t>
  </si>
  <si>
    <t>INVERSIÓN DESCENTRALIZACIÓN</t>
  </si>
  <si>
    <t xml:space="preserve">PRESUPUESTO DE FUNCIONAMIENTO </t>
  </si>
  <si>
    <t>TOTAL PRESUPUESTO DE FUNCIONAMIENTO…</t>
  </si>
  <si>
    <t>TOTAL PRESUPUESTO DE FUNCIONAMIENTO SEDE…</t>
  </si>
  <si>
    <t>TOTAL PRESUPUESTO DE FUNCIONAMIENTO DESCENTRALIZACIÓN</t>
  </si>
  <si>
    <t>1- LEGISLACIÓN MUNICIPAL</t>
  </si>
  <si>
    <t>01- Consejo Municipal</t>
  </si>
  <si>
    <t>02- Presidencia del Consejo</t>
  </si>
  <si>
    <t>03- Secretaria del Consejo</t>
  </si>
  <si>
    <t>04- Prensa del Consejo</t>
  </si>
  <si>
    <t>02- Juntas Comunales</t>
  </si>
  <si>
    <t>2- EJECUCIÓN DE LA POLÍTICA DESPACHO MUNICIPAL</t>
  </si>
  <si>
    <t>01- Despacho del Alcalde</t>
  </si>
  <si>
    <t>02- Secretaria General</t>
  </si>
  <si>
    <t>01- Secretaria General</t>
  </si>
  <si>
    <t>02- DESCENTRALIZACIÓN</t>
  </si>
  <si>
    <t>03- Dirección de Recursos Humanos</t>
  </si>
  <si>
    <t>3- ASESORÍA MUNICIPAL</t>
  </si>
  <si>
    <t>01- Servicios de Auditoria</t>
  </si>
  <si>
    <t>01- Dirección de Auditoria Interna</t>
  </si>
  <si>
    <t>02- Oficina de Auditoria de la Contraloría</t>
  </si>
  <si>
    <t>02- Dirección de Comunicación y Relaciones Públicas</t>
  </si>
  <si>
    <t>04- Oficina de Cooperación Internacional e Interinstitucional</t>
  </si>
  <si>
    <t>4- DIRECCIÓN PLANIFICACIÓN ESTRATÉGICA Y PRESUPUESTO</t>
  </si>
  <si>
    <t>01- Dirección De Planificación Estratégica Y Presupuesto</t>
  </si>
  <si>
    <t>5- ADMINISTRACIÓN</t>
  </si>
  <si>
    <t>01- Servicios Internos Administrativos</t>
  </si>
  <si>
    <t>01- Dirección De Servicios Administrativos</t>
  </si>
  <si>
    <t>02- Subdirección De Administración Y Servicios</t>
  </si>
  <si>
    <t>03- Dirección De Tecnología E Innovación</t>
  </si>
  <si>
    <t>04- Subdirección De Compras</t>
  </si>
  <si>
    <t>05- Subdirección De Contrataciones Públicas</t>
  </si>
  <si>
    <t>6- FINANZAS MUNICIPALES</t>
  </si>
  <si>
    <t>01- Tesorería Municipal</t>
  </si>
  <si>
    <t>02- Administración Financiera</t>
  </si>
  <si>
    <t>03- Administración Tributaría</t>
  </si>
  <si>
    <t>7- DESARROLLO URBANO</t>
  </si>
  <si>
    <t>01- Dirección De Obras Y Construcciones Municipales</t>
  </si>
  <si>
    <t>02- Dirección De Planificación Urbana</t>
  </si>
  <si>
    <t>03- Dirección De Gestión Ambiental</t>
  </si>
  <si>
    <t>01- Dirección De Gestión Ambiental</t>
  </si>
  <si>
    <t>03- Subdirección De Áreas Verdes Y Vida Animal</t>
  </si>
  <si>
    <t>04- Dirección De Proyectos Especiales</t>
  </si>
  <si>
    <t>06- Dirección De Resiliencia</t>
  </si>
  <si>
    <t>8- SERVICIOS LEGALES MUNICIPALES</t>
  </si>
  <si>
    <t>01- Gestión Legal Y Justicia</t>
  </si>
  <si>
    <t>01- Dirección De Gestión Legal Y Justicia</t>
  </si>
  <si>
    <t>02- Subdirección de Justica Comunitaria de Paz</t>
  </si>
  <si>
    <t>02- Seguridad Municipal</t>
  </si>
  <si>
    <t>01- Dirección De Seguridad Municipal</t>
  </si>
  <si>
    <t>02- Subdirección De Seguridad Ciudadana</t>
  </si>
  <si>
    <t>9- BIENESTAR ECONÓMICO Y SOCIAL</t>
  </si>
  <si>
    <t>02- Gestión Social</t>
  </si>
  <si>
    <t>01- Dirección De Gestión Social</t>
  </si>
  <si>
    <t>02- Subdirección De Desarrollo Social</t>
  </si>
  <si>
    <t>03- Dirección De Cultura Y Educación Ciudadana</t>
  </si>
  <si>
    <t>04- Subdirección De Deportes Y Recreación</t>
  </si>
  <si>
    <t>05- Subdirección De Obras Comunitarias</t>
  </si>
  <si>
    <t>03- Servicios</t>
  </si>
  <si>
    <t>01- Dirección De Servicios a La Comunidad</t>
  </si>
  <si>
    <t>02- Subdirección De Empresas Municipales</t>
  </si>
  <si>
    <t>03- Subdirección De Eventos</t>
  </si>
  <si>
    <t>04- Subdirección De Microempresarios</t>
  </si>
  <si>
    <t>05- Dirección De Mercados</t>
  </si>
  <si>
    <t>06- Parque Municipal Summit</t>
  </si>
  <si>
    <t>04- Dirección De Participación Ciudadana y Transparencia</t>
  </si>
  <si>
    <t>05- Dirección De Las Etnias</t>
  </si>
  <si>
    <t>06- Dirección De Turismo</t>
  </si>
  <si>
    <t xml:space="preserve">  </t>
  </si>
  <si>
    <t>TOTAL PRESUPUESTO DE INVERSIÓN…</t>
  </si>
  <si>
    <t>TOTAL PRESUPUESTO DE INVERSIÓN SEDE…</t>
  </si>
  <si>
    <t>TOTAL PRESUPUESTO DE INVERSIÓN DESCENTRALIZACIÓN…</t>
  </si>
  <si>
    <t>Mantenimiento y Reparación de Edificio</t>
  </si>
  <si>
    <t>02- Juntas Comunales (A Razón de B/.850,00 x Cada Una (26)</t>
  </si>
  <si>
    <t>2-  CONT. REHAB. Y MANT. DE OBRAS E INFRAESTRUCTURA</t>
  </si>
  <si>
    <t>01- Construcción de Obras e Infraestructuras</t>
  </si>
  <si>
    <t xml:space="preserve">16- Restauración de Estructura Municipal </t>
  </si>
  <si>
    <t>17- Suministro e Instalación en Complejo Deportivo Roberto Kelly</t>
  </si>
  <si>
    <t>02- Otras Infraestructuras</t>
  </si>
  <si>
    <t>03- Construcción de Oficinas en Cementerios</t>
  </si>
  <si>
    <t>04- Equipamiento de Oficinas en Cementerios</t>
  </si>
  <si>
    <t>06- Remodelación de Años Dorado</t>
  </si>
  <si>
    <t>07- Equipo para el Centro de Cremación de Juan Diaz</t>
  </si>
  <si>
    <t>08- Mejoramiento en Recintos en Parque Summit</t>
  </si>
  <si>
    <t>09- Construcción y Adecuaciones Para la Policía Municipal</t>
  </si>
  <si>
    <t>10- Comedores Municipales</t>
  </si>
  <si>
    <t>13- Equipamiento de CEDIS</t>
  </si>
  <si>
    <t>3- Mantenimiento de Obras e Infraestructuras</t>
  </si>
  <si>
    <t>01- Limpieza y Aseo del Edificio Hatillo</t>
  </si>
  <si>
    <t>04- Limpieza del Cristal Plaza y Otras Oficinas Municipales</t>
  </si>
  <si>
    <t>08- Limpieza de Taller, Almacén y Casa Municipalidad</t>
  </si>
  <si>
    <t>OBRAS Y ACTIVIDADES DE INTERÉS SOCIAL</t>
  </si>
  <si>
    <t>01- Obras de Interés Social</t>
  </si>
  <si>
    <t>04- África en América</t>
  </si>
  <si>
    <t>06- Vacaciones Creativas</t>
  </si>
  <si>
    <t>07- Capital Cultural</t>
  </si>
  <si>
    <t>08- Museo de la Ciudad</t>
  </si>
  <si>
    <t>09- Festival MUPA</t>
  </si>
  <si>
    <t>10- Plan Municipal de Fomento a la Lectura</t>
  </si>
  <si>
    <t>11- Festival Massiva</t>
  </si>
  <si>
    <t>12- Gestión Comunitaria Teatro/Cine</t>
  </si>
  <si>
    <t>23- Modernización de la Bibliotecas</t>
  </si>
  <si>
    <t>24- Panamá Ciudad Creativas en Gastronomías</t>
  </si>
  <si>
    <t>25- Semilla de Campeones</t>
  </si>
  <si>
    <t>02- Desfile de Navidad</t>
  </si>
  <si>
    <t>01- Desfile de Navidad (2020 - 2021)</t>
  </si>
  <si>
    <t>02- Desfile del Día del Niño</t>
  </si>
  <si>
    <t xml:space="preserve">   05- Asistencia Social (Materiales)</t>
  </si>
  <si>
    <t xml:space="preserve">   09- Recreovía</t>
  </si>
  <si>
    <t>5- FORTALECIMIENTO EN GESTION FINANCIERA Y TRIBUTARIA</t>
  </si>
  <si>
    <t>02- Fortalecimiento General</t>
  </si>
  <si>
    <t>02- Adquisición de Placas y Calcomanías Vehiculares</t>
  </si>
  <si>
    <t>6- APOYO LOGÍSTICO</t>
  </si>
  <si>
    <t>01- Apoyo Logístico</t>
  </si>
  <si>
    <t xml:space="preserve">   01- Proyecto Basura Cero </t>
  </si>
  <si>
    <t xml:space="preserve">03- Consultoría Calle Uruguay </t>
  </si>
  <si>
    <t xml:space="preserve">03- Administración Tributaria </t>
  </si>
  <si>
    <t>01- Patronato Summit</t>
  </si>
  <si>
    <t>04- Dialogo del Agua</t>
  </si>
  <si>
    <t>7- OBRAS Y EQUIPAMIENTO SANITARIO</t>
  </si>
  <si>
    <t>01- Obras y Equipamiento Sanitario (Otras Obras Sanitarias)</t>
  </si>
  <si>
    <t xml:space="preserve">  02- Mantenimiento de Sabores del Chorrillo </t>
  </si>
  <si>
    <t>8- INVERSIONES ESPECIALES (DESCENT.)</t>
  </si>
  <si>
    <t>01- Construcciones Mejoras y Adecuaciones.</t>
  </si>
  <si>
    <t>1. Proyectos de Juntas Comunales</t>
  </si>
  <si>
    <t>2. Intervención Urbana de Calle Uruguay</t>
  </si>
  <si>
    <t>3. Intervención Urbana de Vía Argentina</t>
  </si>
  <si>
    <t>5. Construcción de Aceras - Vía España</t>
  </si>
  <si>
    <t>6. Señalética / Nomenclatura</t>
  </si>
  <si>
    <t>7. Parque Norte</t>
  </si>
  <si>
    <t>8.  Salsipuedes Renovación Urbana</t>
  </si>
  <si>
    <t>11. Instalaciòn de  Cámaras de Video Vigilancia para Juan Diaz y Don Bosco</t>
  </si>
  <si>
    <t>14.  Construcción Complejo Deportivo Roberto Kelly</t>
  </si>
  <si>
    <t>23. Mejoras Existentes al Mercado San Felipe Neri</t>
  </si>
  <si>
    <t>24. Construcción de Mercado de Pacora y Pueblo Nuevo</t>
  </si>
  <si>
    <t>25. Mantenimiento (Limpieza de Plazas Parques y Jardines)</t>
  </si>
  <si>
    <t>27. Punto de Cultura</t>
  </si>
  <si>
    <t>28. Veredas Para Ti y Otros (Construcción)</t>
  </si>
  <si>
    <t>31. Reparaciones de las Principales Calles de La Locería</t>
  </si>
  <si>
    <t>32. Adecuación y Hab. de la Casa Comunal de Villa Linda</t>
  </si>
  <si>
    <t>37. Primera Etapa Plan Maestro de Summit</t>
  </si>
  <si>
    <t>38. Mejora a Mi Pueblito Afroantillano</t>
  </si>
  <si>
    <t>41. Plan Ditritorial</t>
  </si>
  <si>
    <t>46. Construcción de Cancha Plaza Amador Cocoliso Tejada</t>
  </si>
  <si>
    <t>50. Participación Ciudadana</t>
  </si>
  <si>
    <t>51. Restauración del Espacio Público Terraplén</t>
  </si>
  <si>
    <t>52. Recuperación de Monumentos</t>
  </si>
  <si>
    <t>53. Recuperaciòn del Espacio Publico</t>
  </si>
  <si>
    <t>54. Mobilidad Urbana</t>
  </si>
  <si>
    <t>55- Mejoramiento de Edificios en San Joaquín- Pedregal</t>
  </si>
  <si>
    <t>57- Mejoramiento de Edificios en Victoriano Lorenzo - Rio Abajo</t>
  </si>
  <si>
    <t>58- Mejoramiento de Edificio - Calidonia</t>
  </si>
  <si>
    <t>59- Mejoramiento de Edificios - Santa Ana</t>
  </si>
  <si>
    <t>60- Mejoramiento de Edificios - Chorrillo</t>
  </si>
  <si>
    <t>61-Construccion de Edificios de Servicios Múltiples</t>
  </si>
  <si>
    <t>62- Construcción y Equipamiento de 6 Comedores Municipales</t>
  </si>
  <si>
    <t>63- Mejoramiento de Vialidad en Diferentes Sectores</t>
  </si>
  <si>
    <t>64- Construcción del Mercado Periférico en Chilibre</t>
  </si>
  <si>
    <t>65- Mejoramiento del Parque Summit (Segunda Etapa)</t>
  </si>
  <si>
    <t>66- Construcción de Mi Pueblito Indígena</t>
  </si>
  <si>
    <t>67- Mejoramiento de Mi Pueblito Interiorano</t>
  </si>
  <si>
    <t>68- Construcción de Coco Parque - San Francisco</t>
  </si>
  <si>
    <t>69- Mejoramiento de Canchas</t>
  </si>
  <si>
    <t>70- Mejoramiento de Parques</t>
  </si>
  <si>
    <t>71- Mejoramiento Juntas Comunales</t>
  </si>
  <si>
    <t>72- Mejoramiento de Gimnasios</t>
  </si>
  <si>
    <t>73- Construcción del Mercado Periférico de la 24 de Diciembre</t>
  </si>
  <si>
    <t>74- Construcción de Albergue</t>
  </si>
  <si>
    <t>75- Construcción del Barrio Chino</t>
  </si>
  <si>
    <t>76- Construcción de Piscina Olímpica</t>
  </si>
  <si>
    <t>77- Mejoramiento del Complejo Deportivo de Concepción</t>
  </si>
  <si>
    <t>78- Construcción del Complejo Deportivo Campo Limberg</t>
  </si>
  <si>
    <t>79- Construcción al Cementerio Utive</t>
  </si>
  <si>
    <t>80- Construcción del Mercado de Marisco</t>
  </si>
  <si>
    <t>01- Junta Comunal de Alcalde Díaz</t>
  </si>
  <si>
    <t>02- Junta Comunal de Ancón</t>
  </si>
  <si>
    <t>03- Junta Comunal de Bella Vista</t>
  </si>
  <si>
    <t>04- Junta Comunal de Bethania</t>
  </si>
  <si>
    <t>05- Junta Comunal de Calidonia</t>
  </si>
  <si>
    <t>06- Junta Comunal de Curundú</t>
  </si>
  <si>
    <t>07- Junta Comunal de Chorrillo</t>
  </si>
  <si>
    <t>08-   Junta Comunal de Chilibre</t>
  </si>
  <si>
    <t>09- Junta Comunal de Juan Díaz</t>
  </si>
  <si>
    <t>10- Junta Comunal de Pacora</t>
  </si>
  <si>
    <t>11- Junta Comunal de Parque Lefevre</t>
  </si>
  <si>
    <t>12- Junta Comunal de Pedregal</t>
  </si>
  <si>
    <t>13- Junta Comunal de Pueblo Nuevo</t>
  </si>
  <si>
    <t>14- Junta Comunal de Rio Abajo</t>
  </si>
  <si>
    <t>15- Junta Comunal de San Felipe</t>
  </si>
  <si>
    <t>16- Junta Comunal San Francisco</t>
  </si>
  <si>
    <t>17- Junta Comunal de San Martín</t>
  </si>
  <si>
    <t>18- Junta Comunal de Santa Ana</t>
  </si>
  <si>
    <t>19- Junta Comunal de Tocumen</t>
  </si>
  <si>
    <t>20- Junta Comunal de Mañanita</t>
  </si>
  <si>
    <t>21- Junta Comunal de 24 de Diciembre</t>
  </si>
  <si>
    <t>22- Junta Comunal de Ernesto Córdoba</t>
  </si>
  <si>
    <t>23- Junta Comunal de Las Cumbres</t>
  </si>
  <si>
    <t>24- Junta Comunal de Caimitillo</t>
  </si>
  <si>
    <t>25- Junta Comunal de Don Bosco</t>
  </si>
  <si>
    <t>26- Junta Comunal de las Garzas</t>
  </si>
  <si>
    <t>9- Ornato y Medio Ambiente</t>
  </si>
  <si>
    <t>01- Recolección de los Desechos Mercado San Felipe Neri</t>
  </si>
  <si>
    <t>02- Recolección de los Derechos de Mercado de Marisco</t>
  </si>
  <si>
    <t>03- Recolección de los Desechos de Mercado de Pacora</t>
  </si>
  <si>
    <t>04- Recolección de Mercado Plaza de Las Américas</t>
  </si>
  <si>
    <t>05- Recolección de Mercado del Cruce y Viaducto 3 de Noviembre</t>
  </si>
  <si>
    <t>06- Recolección de Desecho de Restaurante Sabores del Chorrillo</t>
  </si>
  <si>
    <t>04-Limpieza de Complejo de Restaurante de Sabores del Chorrillo</t>
  </si>
  <si>
    <t>06- Limpieza del Mercado de Marisco</t>
  </si>
  <si>
    <t>07- Mantenimiento y Limpieza Integral Mercado San Felipe Neri</t>
  </si>
  <si>
    <t>08- Limpieza del Mercado de Pacora</t>
  </si>
  <si>
    <t>03- Ornato y Medio Ambiente</t>
  </si>
  <si>
    <t>04- Mantenimiento de los Elevadores del Edificio Hatillo</t>
  </si>
  <si>
    <t xml:space="preserve"> </t>
  </si>
  <si>
    <t>sede</t>
  </si>
  <si>
    <t>saldo</t>
  </si>
  <si>
    <t>ibi</t>
  </si>
  <si>
    <t>diprena</t>
  </si>
  <si>
    <t>total</t>
  </si>
  <si>
    <t>12 - Mantenimineto de Piscinas Municipales</t>
  </si>
  <si>
    <t>30 DE ABRIL DE 2021</t>
  </si>
  <si>
    <t>09- Complejo Deportivo Pacora Centro</t>
  </si>
  <si>
    <t xml:space="preserve"> a la Fecha</t>
  </si>
  <si>
    <t xml:space="preserve"> Anual</t>
  </si>
  <si>
    <t>Anual</t>
  </si>
  <si>
    <t xml:space="preserve">  Anual</t>
  </si>
  <si>
    <t>01- Aseo  (Mantenimiento de Obras e Infraestructuras)</t>
  </si>
  <si>
    <t>04-  Cancha de Futbol Sintetica Gonzalillo, Ernesto Cordoba</t>
  </si>
  <si>
    <t>02- Mantenimiento de Obras e Infraestructuras</t>
  </si>
  <si>
    <t>03- Limpiezas y Fumigación de Instalaciones Municipales (CEDIS y Residencial Años Dorados)</t>
  </si>
  <si>
    <t>06- Mantenimiento de Otras Instalaciones</t>
  </si>
  <si>
    <t>03- Renovación de la Infraestructura Tecnológica</t>
  </si>
  <si>
    <t>01- Adquisición de Terreno para Nuevo Mercado</t>
  </si>
  <si>
    <t>56- Mejoramiento de Edificios en Cabo Verde - Curundu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</si>
</sst>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i/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i/>
      <sz val="12"/>
      <color theme="0"/>
      <name val="Arial Narrow"/>
      <family val="2"/>
    </font>
    <font>
      <b/>
      <i/>
      <sz val="14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i/>
      <u/>
      <sz val="10"/>
      <name val="Arial"/>
      <family val="2"/>
    </font>
    <font>
      <u/>
      <sz val="11"/>
      <name val="Arial"/>
      <family val="2"/>
    </font>
    <font>
      <sz val="14"/>
      <color theme="1"/>
      <name val="Arial Narrow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u/>
      <sz val="12"/>
      <color theme="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u/>
      <sz val="10"/>
      <name val="Arial"/>
      <family val="2"/>
    </font>
    <font>
      <i/>
      <u/>
      <sz val="10"/>
      <color rgb="FFFF0000"/>
      <name val="Arial"/>
      <family val="2"/>
    </font>
    <font>
      <u/>
      <sz val="11"/>
      <color rgb="FFFF000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4" fontId="5" fillId="2" borderId="5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3" fontId="3" fillId="0" borderId="0" xfId="0" applyNumberFormat="1" applyFont="1"/>
    <xf numFmtId="0" fontId="9" fillId="5" borderId="5" xfId="0" applyFont="1" applyFill="1" applyBorder="1" applyAlignment="1">
      <alignment horizontal="center" vertical="center" wrapText="1"/>
    </xf>
    <xf numFmtId="3" fontId="9" fillId="5" borderId="5" xfId="0" applyNumberFormat="1" applyFont="1" applyFill="1" applyBorder="1" applyAlignment="1">
      <alignment vertical="center"/>
    </xf>
    <xf numFmtId="4" fontId="9" fillId="5" borderId="5" xfId="0" applyNumberFormat="1" applyFont="1" applyFill="1" applyBorder="1" applyAlignment="1">
      <alignment vertical="center"/>
    </xf>
    <xf numFmtId="3" fontId="0" fillId="0" borderId="0" xfId="0" applyNumberFormat="1"/>
    <xf numFmtId="0" fontId="11" fillId="6" borderId="5" xfId="0" applyFont="1" applyFill="1" applyBorder="1" applyAlignment="1">
      <alignment horizontal="left" vertical="center" wrapText="1"/>
    </xf>
    <xf numFmtId="3" fontId="11" fillId="6" borderId="5" xfId="0" applyNumberFormat="1" applyFont="1" applyFill="1" applyBorder="1" applyAlignment="1">
      <alignment vertical="center"/>
    </xf>
    <xf numFmtId="4" fontId="11" fillId="6" borderId="5" xfId="0" applyNumberFormat="1" applyFont="1" applyFill="1" applyBorder="1" applyAlignment="1">
      <alignment vertical="center"/>
    </xf>
    <xf numFmtId="4" fontId="6" fillId="6" borderId="5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 wrapText="1" indent="2"/>
    </xf>
    <xf numFmtId="3" fontId="12" fillId="0" borderId="5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6" fillId="6" borderId="5" xfId="0" applyFont="1" applyFill="1" applyBorder="1" applyAlignment="1">
      <alignment horizontal="right" vertical="center" wrapText="1"/>
    </xf>
    <xf numFmtId="3" fontId="6" fillId="6" borderId="5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left" vertical="center" wrapText="1"/>
    </xf>
    <xf numFmtId="3" fontId="6" fillId="7" borderId="5" xfId="0" applyNumberFormat="1" applyFont="1" applyFill="1" applyBorder="1" applyAlignment="1">
      <alignment vertical="center"/>
    </xf>
    <xf numFmtId="4" fontId="6" fillId="7" borderId="5" xfId="0" applyNumberFormat="1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/>
    <xf numFmtId="3" fontId="17" fillId="8" borderId="5" xfId="0" applyNumberFormat="1" applyFont="1" applyFill="1" applyBorder="1" applyAlignment="1">
      <alignment horizontal="left" vertical="center" wrapText="1"/>
    </xf>
    <xf numFmtId="3" fontId="17" fillId="8" borderId="5" xfId="0" applyNumberFormat="1" applyFont="1" applyFill="1" applyBorder="1" applyAlignment="1">
      <alignment vertical="center"/>
    </xf>
    <xf numFmtId="4" fontId="17" fillId="8" borderId="5" xfId="0" applyNumberFormat="1" applyFont="1" applyFill="1" applyBorder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indent="1"/>
    </xf>
    <xf numFmtId="0" fontId="18" fillId="9" borderId="5" xfId="0" applyFont="1" applyFill="1" applyBorder="1" applyAlignment="1">
      <alignment horizontal="left" vertical="center" wrapText="1" indent="1"/>
    </xf>
    <xf numFmtId="3" fontId="19" fillId="9" borderId="5" xfId="0" applyNumberFormat="1" applyFont="1" applyFill="1" applyBorder="1" applyAlignment="1">
      <alignment vertical="center"/>
    </xf>
    <xf numFmtId="4" fontId="18" fillId="9" borderId="5" xfId="0" applyNumberFormat="1" applyFont="1" applyFill="1" applyBorder="1" applyAlignment="1">
      <alignment vertical="center"/>
    </xf>
    <xf numFmtId="4" fontId="19" fillId="9" borderId="5" xfId="0" applyNumberFormat="1" applyFont="1" applyFill="1" applyBorder="1" applyAlignment="1">
      <alignment vertical="center"/>
    </xf>
    <xf numFmtId="0" fontId="20" fillId="0" borderId="0" xfId="0" applyFont="1"/>
    <xf numFmtId="0" fontId="21" fillId="0" borderId="5" xfId="0" applyFont="1" applyFill="1" applyBorder="1" applyAlignment="1">
      <alignment horizontal="left" vertical="center" wrapText="1" indent="2"/>
    </xf>
    <xf numFmtId="3" fontId="22" fillId="0" borderId="5" xfId="0" applyNumberFormat="1" applyFont="1" applyFill="1" applyBorder="1" applyAlignment="1">
      <alignment vertical="center"/>
    </xf>
    <xf numFmtId="4" fontId="22" fillId="0" borderId="5" xfId="0" applyNumberFormat="1" applyFont="1" applyFill="1" applyBorder="1" applyAlignment="1">
      <alignment vertical="center"/>
    </xf>
    <xf numFmtId="0" fontId="20" fillId="0" borderId="0" xfId="0" applyFont="1" applyAlignment="1">
      <alignment horizontal="left" indent="1"/>
    </xf>
    <xf numFmtId="4" fontId="17" fillId="9" borderId="5" xfId="0" applyNumberFormat="1" applyFont="1" applyFill="1" applyBorder="1" applyAlignment="1">
      <alignment vertical="center"/>
    </xf>
    <xf numFmtId="3" fontId="17" fillId="10" borderId="5" xfId="0" applyNumberFormat="1" applyFont="1" applyFill="1" applyBorder="1" applyAlignment="1">
      <alignment horizontal="left" vertical="center" wrapText="1"/>
    </xf>
    <xf numFmtId="3" fontId="17" fillId="10" borderId="5" xfId="0" applyNumberFormat="1" applyFont="1" applyFill="1" applyBorder="1" applyAlignment="1">
      <alignment vertical="center"/>
    </xf>
    <xf numFmtId="4" fontId="17" fillId="10" borderId="5" xfId="0" applyNumberFormat="1" applyFont="1" applyFill="1" applyBorder="1" applyAlignment="1">
      <alignment vertical="center"/>
    </xf>
    <xf numFmtId="0" fontId="20" fillId="0" borderId="0" xfId="0" applyFont="1" applyFill="1"/>
    <xf numFmtId="4" fontId="21" fillId="0" borderId="5" xfId="0" applyNumberFormat="1" applyFont="1" applyFill="1" applyBorder="1" applyAlignment="1">
      <alignment vertical="center"/>
    </xf>
    <xf numFmtId="0" fontId="23" fillId="0" borderId="5" xfId="0" applyFont="1" applyFill="1" applyBorder="1" applyAlignment="1">
      <alignment horizontal="left" vertical="center" wrapText="1" indent="2"/>
    </xf>
    <xf numFmtId="3" fontId="24" fillId="0" borderId="5" xfId="0" applyNumberFormat="1" applyFont="1" applyFill="1" applyBorder="1" applyAlignment="1">
      <alignment vertical="center"/>
    </xf>
    <xf numFmtId="4" fontId="23" fillId="0" borderId="5" xfId="0" applyNumberFormat="1" applyFont="1" applyFill="1" applyBorder="1" applyAlignment="1">
      <alignment vertical="center"/>
    </xf>
    <xf numFmtId="4" fontId="24" fillId="0" borderId="5" xfId="0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horizontal="left" indent="1"/>
    </xf>
    <xf numFmtId="0" fontId="22" fillId="0" borderId="3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14" fillId="0" borderId="0" xfId="0" applyFont="1" applyAlignment="1">
      <alignment horizontal="left" indent="1"/>
    </xf>
    <xf numFmtId="3" fontId="3" fillId="0" borderId="0" xfId="0" applyNumberFormat="1" applyFont="1" applyFill="1" applyAlignment="1">
      <alignment horizontal="left" indent="1"/>
    </xf>
    <xf numFmtId="0" fontId="1" fillId="0" borderId="0" xfId="0" applyFont="1"/>
    <xf numFmtId="3" fontId="15" fillId="0" borderId="0" xfId="0" applyNumberFormat="1" applyFont="1"/>
    <xf numFmtId="0" fontId="22" fillId="0" borderId="5" xfId="0" applyFont="1" applyFill="1" applyBorder="1" applyAlignment="1">
      <alignment horizontal="left" vertical="center" wrapText="1" indent="2"/>
    </xf>
    <xf numFmtId="2" fontId="22" fillId="0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28" fillId="0" borderId="0" xfId="0" applyFont="1"/>
    <xf numFmtId="0" fontId="15" fillId="0" borderId="0" xfId="0" applyFont="1" applyAlignment="1">
      <alignment horizontal="left" indent="1"/>
    </xf>
    <xf numFmtId="0" fontId="29" fillId="0" borderId="0" xfId="0" applyFont="1" applyFill="1"/>
    <xf numFmtId="0" fontId="14" fillId="0" borderId="0" xfId="0" applyFont="1" applyFill="1"/>
    <xf numFmtId="0" fontId="30" fillId="0" borderId="0" xfId="0" applyFont="1" applyFill="1"/>
    <xf numFmtId="0" fontId="15" fillId="0" borderId="0" xfId="0" applyFont="1" applyFill="1" applyAlignment="1">
      <alignment horizontal="left" indent="1"/>
    </xf>
    <xf numFmtId="0" fontId="31" fillId="0" borderId="0" xfId="0" applyFont="1" applyFill="1"/>
    <xf numFmtId="0" fontId="22" fillId="0" borderId="5" xfId="0" applyFont="1" applyFill="1" applyBorder="1" applyAlignment="1">
      <alignment horizontal="left" vertical="center" wrapText="1" indent="1"/>
    </xf>
    <xf numFmtId="0" fontId="32" fillId="0" borderId="0" xfId="0" applyFont="1"/>
    <xf numFmtId="0" fontId="33" fillId="0" borderId="0" xfId="0" applyFont="1"/>
    <xf numFmtId="0" fontId="31" fillId="0" borderId="0" xfId="0" applyFont="1"/>
    <xf numFmtId="0" fontId="34" fillId="0" borderId="0" xfId="0" applyFont="1"/>
    <xf numFmtId="0" fontId="0" fillId="0" borderId="0" xfId="0" applyFill="1" applyAlignment="1">
      <alignment horizontal="left" indent="1"/>
    </xf>
    <xf numFmtId="3" fontId="15" fillId="0" borderId="0" xfId="0" applyNumberFormat="1" applyFont="1" applyAlignment="1">
      <alignment horizontal="left" indent="1"/>
    </xf>
    <xf numFmtId="0" fontId="34" fillId="0" borderId="0" xfId="0" applyFont="1" applyAlignment="1">
      <alignment horizontal="left" indent="1"/>
    </xf>
    <xf numFmtId="3" fontId="3" fillId="0" borderId="0" xfId="0" applyNumberFormat="1" applyFont="1" applyFill="1"/>
    <xf numFmtId="4" fontId="3" fillId="0" borderId="0" xfId="0" applyNumberFormat="1" applyFont="1"/>
    <xf numFmtId="3" fontId="21" fillId="0" borderId="5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left" indent="1"/>
    </xf>
    <xf numFmtId="0" fontId="12" fillId="0" borderId="0" xfId="0" applyFont="1" applyFill="1" applyAlignment="1">
      <alignment horizontal="left" indent="1"/>
    </xf>
    <xf numFmtId="4" fontId="3" fillId="0" borderId="0" xfId="0" applyNumberFormat="1" applyFont="1" applyFill="1" applyAlignment="1">
      <alignment horizontal="left" indent="1"/>
    </xf>
    <xf numFmtId="4" fontId="3" fillId="0" borderId="0" xfId="0" applyNumberFormat="1" applyFont="1" applyFill="1"/>
    <xf numFmtId="0" fontId="0" fillId="0" borderId="0" xfId="0" applyAlignment="1">
      <alignment wrapText="1"/>
    </xf>
    <xf numFmtId="0" fontId="12" fillId="0" borderId="0" xfId="0" applyFont="1" applyAlignment="1"/>
    <xf numFmtId="4" fontId="12" fillId="0" borderId="0" xfId="0" applyNumberFormat="1" applyFont="1" applyFill="1" applyAlignment="1"/>
    <xf numFmtId="3" fontId="12" fillId="0" borderId="0" xfId="0" applyNumberFormat="1" applyFont="1" applyAlignment="1"/>
    <xf numFmtId="3" fontId="35" fillId="0" borderId="0" xfId="0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/>
    <xf numFmtId="4" fontId="12" fillId="0" borderId="0" xfId="0" applyNumberFormat="1" applyFont="1" applyAlignment="1"/>
    <xf numFmtId="0" fontId="12" fillId="0" borderId="0" xfId="0" applyFont="1" applyAlignment="1">
      <alignment vertical="center"/>
    </xf>
    <xf numFmtId="4" fontId="12" fillId="0" borderId="0" xfId="0" applyNumberFormat="1" applyFont="1" applyFill="1"/>
    <xf numFmtId="3" fontId="18" fillId="0" borderId="0" xfId="0" applyNumberFormat="1" applyFont="1" applyFill="1" applyBorder="1" applyAlignment="1">
      <alignment vertical="center"/>
    </xf>
    <xf numFmtId="4" fontId="12" fillId="0" borderId="0" xfId="0" applyNumberFormat="1" applyFont="1" applyBorder="1" applyAlignment="1"/>
    <xf numFmtId="0" fontId="22" fillId="0" borderId="0" xfId="0" applyFont="1" applyFill="1" applyBorder="1" applyAlignment="1">
      <alignment vertical="center"/>
    </xf>
    <xf numFmtId="3" fontId="19" fillId="0" borderId="5" xfId="0" applyNumberFormat="1" applyFont="1" applyFill="1" applyBorder="1" applyAlignment="1">
      <alignment vertical="center"/>
    </xf>
    <xf numFmtId="0" fontId="0" fillId="0" borderId="0" xfId="0" applyFont="1" applyFill="1"/>
    <xf numFmtId="3" fontId="22" fillId="0" borderId="8" xfId="0" applyNumberFormat="1" applyFont="1" applyFill="1" applyBorder="1" applyAlignment="1">
      <alignment vertical="center"/>
    </xf>
    <xf numFmtId="4" fontId="22" fillId="9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F831-A180-4BCC-82E6-8ED5B226EC74}">
  <dimension ref="A1:U308"/>
  <sheetViews>
    <sheetView tabSelected="1" topLeftCell="A37" zoomScale="70" zoomScaleNormal="70" zoomScaleSheetLayoutView="50" workbookViewId="0">
      <selection activeCell="D250" sqref="D250"/>
    </sheetView>
  </sheetViews>
  <sheetFormatPr baseColWidth="10" defaultRowHeight="15.75" x14ac:dyDescent="0.25"/>
  <cols>
    <col min="1" max="1" width="69.85546875" style="93" customWidth="1"/>
    <col min="2" max="2" width="16.140625" style="94" customWidth="1"/>
    <col min="3" max="3" width="18.42578125" style="94" bestFit="1" customWidth="1"/>
    <col min="4" max="4" width="17.28515625" style="94" bestFit="1" customWidth="1"/>
    <col min="5" max="5" width="19.28515625" style="95" customWidth="1"/>
    <col min="6" max="6" width="15.140625" style="95" customWidth="1"/>
    <col min="7" max="7" width="14.7109375" style="96" customWidth="1"/>
    <col min="8" max="8" width="17.42578125" style="100" customWidth="1"/>
    <col min="9" max="9" width="19.42578125" style="100" bestFit="1" customWidth="1"/>
    <col min="10" max="10" width="15.140625" style="99" bestFit="1" customWidth="1"/>
    <col min="11" max="11" width="16.85546875" style="94" bestFit="1" customWidth="1"/>
    <col min="12" max="12" width="18.42578125" style="96" bestFit="1" customWidth="1"/>
    <col min="13" max="13" width="14.7109375" style="101" customWidth="1"/>
    <col min="14" max="14" width="14.85546875" style="101" customWidth="1"/>
    <col min="16" max="16" width="18" style="3" customWidth="1"/>
  </cols>
  <sheetData>
    <row r="1" spans="1:21" s="1" customFormat="1" ht="20.25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P1" s="2"/>
    </row>
    <row r="2" spans="1:21" s="1" customFormat="1" ht="20.25" x14ac:dyDescent="0.2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P2" s="2"/>
    </row>
    <row r="3" spans="1:21" s="1" customFormat="1" ht="24.75" customHeight="1" x14ac:dyDescent="0.2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P3" s="2"/>
    </row>
    <row r="4" spans="1:21" s="1" customFormat="1" ht="21" customHeight="1" x14ac:dyDescent="0.2">
      <c r="A4" s="110" t="s">
        <v>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P4" s="2"/>
    </row>
    <row r="5" spans="1:21" s="1" customFormat="1" ht="21" customHeight="1" x14ac:dyDescent="0.2">
      <c r="A5" s="110" t="s">
        <v>252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P5" s="2"/>
    </row>
    <row r="6" spans="1:21" s="1" customFormat="1" ht="21" customHeight="1" x14ac:dyDescent="0.2">
      <c r="A6" s="110" t="s">
        <v>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P6" s="2"/>
    </row>
    <row r="7" spans="1:21" s="1" customFormat="1" ht="21.75" customHeight="1" x14ac:dyDescent="0.3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P7" s="2"/>
    </row>
    <row r="8" spans="1:21" ht="60" customHeight="1" x14ac:dyDescent="0.2">
      <c r="A8" s="112" t="s">
        <v>5</v>
      </c>
      <c r="B8" s="115" t="s">
        <v>6</v>
      </c>
      <c r="C8" s="116"/>
      <c r="D8" s="117" t="s">
        <v>7</v>
      </c>
      <c r="E8" s="119" t="s">
        <v>8</v>
      </c>
      <c r="F8" s="119"/>
      <c r="G8" s="119"/>
      <c r="H8" s="120" t="s">
        <v>9</v>
      </c>
      <c r="I8" s="120" t="s">
        <v>10</v>
      </c>
      <c r="J8" s="117" t="s">
        <v>11</v>
      </c>
      <c r="K8" s="122" t="s">
        <v>12</v>
      </c>
      <c r="L8" s="123"/>
      <c r="M8" s="115" t="s">
        <v>13</v>
      </c>
      <c r="N8" s="116"/>
    </row>
    <row r="9" spans="1:21" ht="60" customHeight="1" x14ac:dyDescent="0.2">
      <c r="A9" s="113"/>
      <c r="B9" s="4" t="s">
        <v>14</v>
      </c>
      <c r="C9" s="4" t="s">
        <v>15</v>
      </c>
      <c r="D9" s="118"/>
      <c r="E9" s="4" t="s">
        <v>16</v>
      </c>
      <c r="F9" s="4" t="s">
        <v>13</v>
      </c>
      <c r="G9" s="5" t="s">
        <v>17</v>
      </c>
      <c r="H9" s="121"/>
      <c r="I9" s="121"/>
      <c r="J9" s="118"/>
      <c r="K9" s="4" t="s">
        <v>254</v>
      </c>
      <c r="L9" s="7" t="s">
        <v>256</v>
      </c>
      <c r="M9" s="6" t="s">
        <v>18</v>
      </c>
      <c r="N9" s="6" t="s">
        <v>19</v>
      </c>
    </row>
    <row r="10" spans="1:21" ht="31.5" customHeight="1" x14ac:dyDescent="0.2">
      <c r="A10" s="114"/>
      <c r="B10" s="7">
        <v>1</v>
      </c>
      <c r="C10" s="7">
        <v>2</v>
      </c>
      <c r="D10" s="7">
        <v>3</v>
      </c>
      <c r="E10" s="7">
        <v>4</v>
      </c>
      <c r="F10" s="7" t="s">
        <v>20</v>
      </c>
      <c r="G10" s="5">
        <v>6</v>
      </c>
      <c r="H10" s="5">
        <v>7</v>
      </c>
      <c r="I10" s="5" t="s">
        <v>21</v>
      </c>
      <c r="J10" s="7">
        <v>9</v>
      </c>
      <c r="K10" s="4" t="s">
        <v>22</v>
      </c>
      <c r="L10" s="7" t="s">
        <v>23</v>
      </c>
      <c r="M10" s="8" t="s">
        <v>24</v>
      </c>
      <c r="N10" s="8" t="s">
        <v>25</v>
      </c>
    </row>
    <row r="11" spans="1:21" ht="11.25" customHeight="1" x14ac:dyDescent="0.2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9"/>
      <c r="P11" s="9"/>
    </row>
    <row r="12" spans="1:21" ht="41.25" customHeight="1" x14ac:dyDescent="0.2">
      <c r="A12" s="10" t="s">
        <v>26</v>
      </c>
      <c r="B12" s="11">
        <f t="shared" ref="B12:H12" si="0">+B14+B18</f>
        <v>276950500</v>
      </c>
      <c r="C12" s="11">
        <f t="shared" si="0"/>
        <v>276950500</v>
      </c>
      <c r="D12" s="11">
        <f t="shared" si="0"/>
        <v>186382940</v>
      </c>
      <c r="E12" s="11">
        <f t="shared" si="0"/>
        <v>52434840</v>
      </c>
      <c r="F12" s="12">
        <f>E12/D12*100</f>
        <v>28.132853790159118</v>
      </c>
      <c r="G12" s="11">
        <f t="shared" si="0"/>
        <v>42420228</v>
      </c>
      <c r="H12" s="11">
        <f t="shared" si="0"/>
        <v>0</v>
      </c>
      <c r="I12" s="11">
        <f>+E12+G12+H12</f>
        <v>94855068</v>
      </c>
      <c r="J12" s="11">
        <f>+J14+J18</f>
        <v>39379269</v>
      </c>
      <c r="K12" s="11">
        <f>+D12-I12</f>
        <v>91527872</v>
      </c>
      <c r="L12" s="11">
        <f>+C12-I12</f>
        <v>182095432</v>
      </c>
      <c r="M12" s="12">
        <f>+I12/D12*100</f>
        <v>50.892569888638953</v>
      </c>
      <c r="N12" s="12">
        <f>+I12/C12*100</f>
        <v>34.249827315711649</v>
      </c>
    </row>
    <row r="13" spans="1:21" ht="9.75" customHeight="1" x14ac:dyDescent="0.2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2"/>
      <c r="O13" s="13"/>
      <c r="P13" s="9"/>
      <c r="Q13" s="13"/>
      <c r="R13" s="13"/>
      <c r="S13" s="13"/>
      <c r="T13" s="13"/>
      <c r="U13" s="13"/>
    </row>
    <row r="14" spans="1:21" ht="32.25" customHeight="1" x14ac:dyDescent="0.2">
      <c r="A14" s="14" t="s">
        <v>27</v>
      </c>
      <c r="B14" s="15">
        <f>+B15+B16</f>
        <v>124422180</v>
      </c>
      <c r="C14" s="15">
        <f t="shared" ref="C14:E14" si="1">+C15+C16</f>
        <v>123673509</v>
      </c>
      <c r="D14" s="15">
        <f t="shared" si="1"/>
        <v>63988609</v>
      </c>
      <c r="E14" s="15">
        <f t="shared" si="1"/>
        <v>29015688</v>
      </c>
      <c r="F14" s="16">
        <f>E14/D14*100</f>
        <v>45.345083216295571</v>
      </c>
      <c r="G14" s="15">
        <f>+G15+G16</f>
        <v>18135887</v>
      </c>
      <c r="H14" s="15">
        <f>+H15+H16</f>
        <v>0</v>
      </c>
      <c r="I14" s="15">
        <f>+E14+G14+H14</f>
        <v>47151575</v>
      </c>
      <c r="J14" s="15">
        <f>+J15+J16</f>
        <v>26692131</v>
      </c>
      <c r="K14" s="15">
        <f>+D14-I14</f>
        <v>16837034</v>
      </c>
      <c r="L14" s="15">
        <f>+C14-I14</f>
        <v>76521934</v>
      </c>
      <c r="M14" s="17">
        <f>+I14/D14*100</f>
        <v>73.687451152438712</v>
      </c>
      <c r="N14" s="17">
        <f>+I14/C14*100</f>
        <v>38.125848762001247</v>
      </c>
      <c r="O14" s="13"/>
      <c r="P14" s="9"/>
      <c r="Q14" s="13"/>
      <c r="R14" s="13"/>
      <c r="S14" s="13"/>
      <c r="T14" s="13"/>
      <c r="U14" s="13"/>
    </row>
    <row r="15" spans="1:21" ht="24.95" customHeight="1" x14ac:dyDescent="0.2">
      <c r="A15" s="18" t="s">
        <v>28</v>
      </c>
      <c r="B15" s="19">
        <f>+B32+B40+B42+B44+B45+B51+B53+B60+B64+B72+B79</f>
        <v>106090180</v>
      </c>
      <c r="C15" s="19">
        <f>+C32+C40+C42+C44+C45+C51+C53+C60+C64+C72+C79</f>
        <v>106812569</v>
      </c>
      <c r="D15" s="19">
        <f>+D32+D40+D42+D44+D45+D51+D53+D60+D64+D72+D79</f>
        <v>53726024</v>
      </c>
      <c r="E15" s="19">
        <f>+E32+E40+E42+E44+E45+E51+E53+E60+E64+E72+E79</f>
        <v>27054578</v>
      </c>
      <c r="F15" s="20">
        <f>E15/D15*100</f>
        <v>50.356560909848824</v>
      </c>
      <c r="G15" s="19">
        <f>+G32+G40+G42+G44+G45+G51+G53+G60+G64+G72+G79</f>
        <v>15697782</v>
      </c>
      <c r="H15" s="19">
        <f>+H32+H40+H42+H44+H45+H51+H53+H60+H64+H72+H79</f>
        <v>0</v>
      </c>
      <c r="I15" s="21">
        <f>+E15+G15+H15</f>
        <v>42752360</v>
      </c>
      <c r="J15" s="19">
        <f>+J32+J40+J42+J44+J45+J51+J53+J60+J64+J72+J79</f>
        <v>24986574</v>
      </c>
      <c r="K15" s="21">
        <f>+D15-I15</f>
        <v>10973664</v>
      </c>
      <c r="L15" s="21">
        <f>+C15-I15</f>
        <v>64060209</v>
      </c>
      <c r="M15" s="22">
        <f>+I15/D15*100</f>
        <v>79.574769947614215</v>
      </c>
      <c r="N15" s="22">
        <f>+I15/C15*100</f>
        <v>40.025589123317502</v>
      </c>
      <c r="O15" s="13"/>
      <c r="P15" s="9"/>
      <c r="Q15" s="13"/>
      <c r="R15" s="13"/>
      <c r="S15" s="13"/>
      <c r="T15" s="13"/>
      <c r="U15" s="13"/>
    </row>
    <row r="16" spans="1:21" ht="26.25" customHeight="1" x14ac:dyDescent="0.2">
      <c r="A16" s="18" t="s">
        <v>29</v>
      </c>
      <c r="B16" s="19">
        <f>+B43</f>
        <v>18332000</v>
      </c>
      <c r="C16" s="19">
        <f t="shared" ref="C16:E16" si="2">+C43</f>
        <v>16860940</v>
      </c>
      <c r="D16" s="19">
        <f t="shared" si="2"/>
        <v>10262585</v>
      </c>
      <c r="E16" s="19">
        <f t="shared" si="2"/>
        <v>1961110</v>
      </c>
      <c r="F16" s="20">
        <f>E16/D16*100</f>
        <v>19.109317973980239</v>
      </c>
      <c r="G16" s="19">
        <f t="shared" ref="G16:H16" si="3">+G43</f>
        <v>2438105</v>
      </c>
      <c r="H16" s="19">
        <f t="shared" si="3"/>
        <v>0</v>
      </c>
      <c r="I16" s="21">
        <f>+E16+G16+H16</f>
        <v>4399215</v>
      </c>
      <c r="J16" s="19">
        <f t="shared" ref="J16" si="4">+J43</f>
        <v>1705557</v>
      </c>
      <c r="K16" s="21">
        <f>+D16-I16</f>
        <v>5863370</v>
      </c>
      <c r="L16" s="21">
        <f>+C16-I16</f>
        <v>12461725</v>
      </c>
      <c r="M16" s="22">
        <f>+I16/D16*100</f>
        <v>42.866538986035195</v>
      </c>
      <c r="N16" s="22">
        <f>+I16/C16*100</f>
        <v>26.091160991024225</v>
      </c>
      <c r="O16" s="13"/>
      <c r="P16" s="9"/>
      <c r="Q16" s="13"/>
      <c r="R16" s="13"/>
      <c r="S16" s="13"/>
      <c r="T16" s="13"/>
      <c r="U16" s="13"/>
    </row>
    <row r="17" spans="1:21" ht="7.5" customHeight="1" x14ac:dyDescent="0.2">
      <c r="A17" s="23"/>
      <c r="B17" s="19"/>
      <c r="C17" s="19"/>
      <c r="D17" s="19"/>
      <c r="E17" s="19"/>
      <c r="F17" s="20"/>
      <c r="G17" s="19"/>
      <c r="H17" s="19"/>
      <c r="I17" s="21"/>
      <c r="J17" s="19"/>
      <c r="K17" s="21"/>
      <c r="L17" s="21"/>
      <c r="M17" s="22"/>
      <c r="N17" s="22"/>
      <c r="O17" s="13"/>
      <c r="P17" s="9"/>
      <c r="Q17" s="13"/>
      <c r="R17" s="13"/>
      <c r="S17" s="13"/>
      <c r="T17" s="13"/>
      <c r="U17" s="13"/>
    </row>
    <row r="18" spans="1:21" ht="27.75" customHeight="1" x14ac:dyDescent="0.2">
      <c r="A18" s="14" t="s">
        <v>30</v>
      </c>
      <c r="B18" s="15">
        <f>+B19+B20</f>
        <v>152528320</v>
      </c>
      <c r="C18" s="15">
        <f t="shared" ref="C18:E18" si="5">+C19+C20</f>
        <v>153276991</v>
      </c>
      <c r="D18" s="15">
        <f t="shared" si="5"/>
        <v>122394331</v>
      </c>
      <c r="E18" s="15">
        <f t="shared" si="5"/>
        <v>23419152</v>
      </c>
      <c r="F18" s="16">
        <f>E18/D18*100</f>
        <v>19.134180324087069</v>
      </c>
      <c r="G18" s="15">
        <f>+G19+G20</f>
        <v>24284341</v>
      </c>
      <c r="H18" s="15">
        <f>+H19+H20</f>
        <v>0</v>
      </c>
      <c r="I18" s="15">
        <f>+E18+G18+H18</f>
        <v>47703493</v>
      </c>
      <c r="J18" s="15">
        <f>+J19+J20</f>
        <v>12687138</v>
      </c>
      <c r="K18" s="15">
        <f>+D18-I18</f>
        <v>74690838</v>
      </c>
      <c r="L18" s="15">
        <f>+C18-I18</f>
        <v>105573498</v>
      </c>
      <c r="M18" s="17">
        <f>+I18/D18*100</f>
        <v>38.975247146046335</v>
      </c>
      <c r="N18" s="17">
        <f>+I18/C18*100</f>
        <v>31.122409625068904</v>
      </c>
      <c r="O18" s="13"/>
      <c r="P18" s="9"/>
      <c r="Q18" s="13"/>
      <c r="R18" s="13"/>
      <c r="S18" s="13"/>
      <c r="T18" s="13"/>
      <c r="U18" s="13"/>
    </row>
    <row r="19" spans="1:21" ht="24.95" customHeight="1" x14ac:dyDescent="0.2">
      <c r="A19" s="18" t="s">
        <v>31</v>
      </c>
      <c r="B19" s="19">
        <f>+B107+B111+B133+B151+B155+B162+B246</f>
        <v>32799820</v>
      </c>
      <c r="C19" s="19">
        <f>+C107+C111+C133+C151+C155+C162+C246</f>
        <v>33548491</v>
      </c>
      <c r="D19" s="19">
        <f>+D107+D111+D133+D151+D155+D162+D246</f>
        <v>30632576</v>
      </c>
      <c r="E19" s="19">
        <f>+E107+E111+E133+E151+E155+E162+E246</f>
        <v>15165042</v>
      </c>
      <c r="F19" s="20">
        <f>E19/D19*100</f>
        <v>49.506257651984612</v>
      </c>
      <c r="G19" s="19">
        <f>+G107+G111+G133+G151+G155+G162+G246</f>
        <v>1424022</v>
      </c>
      <c r="H19" s="19">
        <f>+H107+H111+H133+H151+H155+H162+H246</f>
        <v>0</v>
      </c>
      <c r="I19" s="21">
        <f>+E19+G19+H19</f>
        <v>16589064</v>
      </c>
      <c r="J19" s="19">
        <f>+J107+J111+J133+J151+J155+J162+J246</f>
        <v>8350879</v>
      </c>
      <c r="K19" s="21">
        <f>+D19-I19</f>
        <v>14043512</v>
      </c>
      <c r="L19" s="21">
        <f>+C19-I19</f>
        <v>16959427</v>
      </c>
      <c r="M19" s="22">
        <f>+I19/D19*100</f>
        <v>54.154975409185305</v>
      </c>
      <c r="N19" s="22">
        <f>+I19/C19*100</f>
        <v>49.448018392243036</v>
      </c>
      <c r="O19" s="13"/>
      <c r="P19" s="9"/>
      <c r="Q19" s="13"/>
      <c r="R19" s="13"/>
      <c r="S19" s="13"/>
      <c r="T19" s="13"/>
      <c r="U19" s="13"/>
    </row>
    <row r="20" spans="1:21" ht="24.75" customHeight="1" x14ac:dyDescent="0.2">
      <c r="A20" s="18" t="s">
        <v>32</v>
      </c>
      <c r="B20" s="19">
        <f>+B166</f>
        <v>119728500</v>
      </c>
      <c r="C20" s="19">
        <f t="shared" ref="C20:E20" si="6">+C166</f>
        <v>119728500</v>
      </c>
      <c r="D20" s="19">
        <f t="shared" si="6"/>
        <v>91761755</v>
      </c>
      <c r="E20" s="19">
        <f t="shared" si="6"/>
        <v>8254110</v>
      </c>
      <c r="F20" s="20">
        <f>E20/D20*100</f>
        <v>8.9951527191257394</v>
      </c>
      <c r="G20" s="19">
        <f t="shared" ref="G20:H20" si="7">+G166</f>
        <v>22860319</v>
      </c>
      <c r="H20" s="19">
        <f t="shared" si="7"/>
        <v>0</v>
      </c>
      <c r="I20" s="21">
        <f>+E20+G20+H20</f>
        <v>31114429</v>
      </c>
      <c r="J20" s="19">
        <f t="shared" ref="J20" si="8">+J166</f>
        <v>4336259</v>
      </c>
      <c r="K20" s="21">
        <f>+D20-I20</f>
        <v>60647326</v>
      </c>
      <c r="L20" s="21">
        <f>+C20-I20</f>
        <v>88614071</v>
      </c>
      <c r="M20" s="22">
        <f>+I20/D20*100</f>
        <v>33.907839927429464</v>
      </c>
      <c r="N20" s="22">
        <f>+I20/C20*100</f>
        <v>25.987487523856057</v>
      </c>
      <c r="O20" s="13"/>
      <c r="P20" s="9"/>
      <c r="Q20" s="13"/>
      <c r="R20" s="13"/>
      <c r="S20" s="13"/>
      <c r="T20" s="13"/>
      <c r="U20" s="13"/>
    </row>
    <row r="21" spans="1:21" x14ac:dyDescent="0.2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</row>
    <row r="22" spans="1:21" s="24" customFormat="1" ht="30" customHeight="1" x14ac:dyDescent="0.2">
      <c r="A22" s="134" t="s">
        <v>33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P22" s="25"/>
    </row>
    <row r="23" spans="1:21" ht="14.25" customHeight="1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</row>
    <row r="24" spans="1:21" ht="60" customHeight="1" x14ac:dyDescent="0.2">
      <c r="A24" s="112" t="s">
        <v>5</v>
      </c>
      <c r="B24" s="115" t="s">
        <v>6</v>
      </c>
      <c r="C24" s="116"/>
      <c r="D24" s="117" t="s">
        <v>7</v>
      </c>
      <c r="E24" s="119" t="s">
        <v>8</v>
      </c>
      <c r="F24" s="119"/>
      <c r="G24" s="119"/>
      <c r="H24" s="120" t="s">
        <v>9</v>
      </c>
      <c r="I24" s="120" t="s">
        <v>10</v>
      </c>
      <c r="J24" s="117" t="s">
        <v>11</v>
      </c>
      <c r="K24" s="122" t="s">
        <v>12</v>
      </c>
      <c r="L24" s="123"/>
      <c r="M24" s="115" t="s">
        <v>13</v>
      </c>
      <c r="N24" s="116"/>
    </row>
    <row r="25" spans="1:21" ht="53.25" customHeight="1" x14ac:dyDescent="0.2">
      <c r="A25" s="113"/>
      <c r="B25" s="4" t="s">
        <v>14</v>
      </c>
      <c r="C25" s="4" t="s">
        <v>15</v>
      </c>
      <c r="D25" s="118"/>
      <c r="E25" s="4" t="s">
        <v>16</v>
      </c>
      <c r="F25" s="4" t="s">
        <v>13</v>
      </c>
      <c r="G25" s="5" t="s">
        <v>17</v>
      </c>
      <c r="H25" s="121"/>
      <c r="I25" s="121"/>
      <c r="J25" s="118"/>
      <c r="K25" s="4" t="s">
        <v>254</v>
      </c>
      <c r="L25" s="7" t="s">
        <v>255</v>
      </c>
      <c r="M25" s="6" t="s">
        <v>18</v>
      </c>
      <c r="N25" s="6" t="s">
        <v>19</v>
      </c>
    </row>
    <row r="26" spans="1:21" ht="27" customHeight="1" x14ac:dyDescent="0.2">
      <c r="A26" s="114"/>
      <c r="B26" s="7">
        <v>1</v>
      </c>
      <c r="C26" s="7">
        <v>2</v>
      </c>
      <c r="D26" s="7">
        <v>3</v>
      </c>
      <c r="E26" s="7">
        <v>4</v>
      </c>
      <c r="F26" s="7" t="s">
        <v>20</v>
      </c>
      <c r="G26" s="5">
        <v>6</v>
      </c>
      <c r="H26" s="5">
        <v>7</v>
      </c>
      <c r="I26" s="5" t="s">
        <v>21</v>
      </c>
      <c r="J26" s="7">
        <v>9</v>
      </c>
      <c r="K26" s="4" t="s">
        <v>22</v>
      </c>
      <c r="L26" s="7" t="s">
        <v>23</v>
      </c>
      <c r="M26" s="8" t="s">
        <v>24</v>
      </c>
      <c r="N26" s="8" t="s">
        <v>25</v>
      </c>
    </row>
    <row r="27" spans="1:21" ht="17.25" customHeight="1" x14ac:dyDescent="0.2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8"/>
      <c r="P27" s="9"/>
    </row>
    <row r="28" spans="1:21" ht="40.5" customHeight="1" x14ac:dyDescent="0.2">
      <c r="A28" s="26" t="s">
        <v>34</v>
      </c>
      <c r="B28" s="27">
        <f>+B29+B30</f>
        <v>124422180</v>
      </c>
      <c r="C28" s="27">
        <f t="shared" ref="C28:E28" si="9">+C29+C30</f>
        <v>123673509</v>
      </c>
      <c r="D28" s="27">
        <f t="shared" si="9"/>
        <v>63988609</v>
      </c>
      <c r="E28" s="27">
        <f t="shared" si="9"/>
        <v>29015688</v>
      </c>
      <c r="F28" s="17">
        <f>E28/D28*100</f>
        <v>45.345083216295571</v>
      </c>
      <c r="G28" s="27">
        <f>+G29+G30</f>
        <v>18135887</v>
      </c>
      <c r="H28" s="27">
        <f>+H29+H30</f>
        <v>0</v>
      </c>
      <c r="I28" s="27">
        <f>+I29+I30</f>
        <v>47151575</v>
      </c>
      <c r="J28" s="27">
        <f>+J29+J30</f>
        <v>26692131</v>
      </c>
      <c r="K28" s="27">
        <f t="shared" ref="K28:L28" si="10">+K29+K30</f>
        <v>16837034</v>
      </c>
      <c r="L28" s="27">
        <f t="shared" si="10"/>
        <v>76521934</v>
      </c>
      <c r="M28" s="17">
        <f>+I28/D28*100</f>
        <v>73.687451152438712</v>
      </c>
      <c r="N28" s="17">
        <f>+I28/C28*100</f>
        <v>38.125848762001247</v>
      </c>
      <c r="P28" s="9"/>
    </row>
    <row r="29" spans="1:21" ht="39.950000000000003" customHeight="1" x14ac:dyDescent="0.2">
      <c r="A29" s="28" t="s">
        <v>35</v>
      </c>
      <c r="B29" s="29">
        <f t="shared" ref="B29:E29" si="11">+B32+B39+B45+B51+B53+B60+B64+B72+B79</f>
        <v>106090180</v>
      </c>
      <c r="C29" s="29">
        <f t="shared" si="11"/>
        <v>106812569</v>
      </c>
      <c r="D29" s="29">
        <f t="shared" si="11"/>
        <v>53726024</v>
      </c>
      <c r="E29" s="29">
        <f t="shared" si="11"/>
        <v>27054578</v>
      </c>
      <c r="F29" s="30">
        <f>E29/D29*100</f>
        <v>50.356560909848824</v>
      </c>
      <c r="G29" s="29">
        <f t="shared" ref="G29:L29" si="12">+G32+G39+G45+G51+G53+G60+G64+G72+G79</f>
        <v>15697782</v>
      </c>
      <c r="H29" s="29">
        <f t="shared" si="12"/>
        <v>0</v>
      </c>
      <c r="I29" s="29">
        <f t="shared" si="12"/>
        <v>42752360</v>
      </c>
      <c r="J29" s="29">
        <f t="shared" si="12"/>
        <v>24986574</v>
      </c>
      <c r="K29" s="29">
        <f t="shared" si="12"/>
        <v>10973664</v>
      </c>
      <c r="L29" s="29">
        <f t="shared" si="12"/>
        <v>64060209</v>
      </c>
      <c r="M29" s="30">
        <f>+I29/D29*100</f>
        <v>79.574769947614215</v>
      </c>
      <c r="N29" s="30">
        <f>+I29/C29*100</f>
        <v>40.025589123317502</v>
      </c>
      <c r="P29" s="9"/>
    </row>
    <row r="30" spans="1:21" ht="39" customHeight="1" x14ac:dyDescent="0.2">
      <c r="A30" s="28" t="s">
        <v>36</v>
      </c>
      <c r="B30" s="29">
        <f>+B43</f>
        <v>18332000</v>
      </c>
      <c r="C30" s="29">
        <f>+C43</f>
        <v>16860940</v>
      </c>
      <c r="D30" s="29">
        <f t="shared" ref="D30:E30" si="13">+D43</f>
        <v>10262585</v>
      </c>
      <c r="E30" s="29">
        <f t="shared" si="13"/>
        <v>1961110</v>
      </c>
      <c r="F30" s="30">
        <f>E30/D30*100</f>
        <v>19.109317973980239</v>
      </c>
      <c r="G30" s="29">
        <f>+G43</f>
        <v>2438105</v>
      </c>
      <c r="H30" s="29">
        <f t="shared" ref="H30:L30" si="14">+H43</f>
        <v>0</v>
      </c>
      <c r="I30" s="29">
        <f t="shared" si="14"/>
        <v>4399215</v>
      </c>
      <c r="J30" s="29">
        <f t="shared" si="14"/>
        <v>1705557</v>
      </c>
      <c r="K30" s="29">
        <f t="shared" si="14"/>
        <v>5863370</v>
      </c>
      <c r="L30" s="29">
        <f t="shared" si="14"/>
        <v>12461725</v>
      </c>
      <c r="M30" s="30">
        <f>+I30/D30*100</f>
        <v>42.866538986035195</v>
      </c>
      <c r="N30" s="30">
        <f>+I30/C30*100</f>
        <v>26.091160991024225</v>
      </c>
    </row>
    <row r="31" spans="1:21" s="31" customFormat="1" ht="12.75" customHeight="1" x14ac:dyDescent="0.2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6"/>
      <c r="P31" s="32"/>
    </row>
    <row r="32" spans="1:21" s="36" customFormat="1" ht="35.1" customHeight="1" x14ac:dyDescent="0.2">
      <c r="A32" s="33" t="s">
        <v>37</v>
      </c>
      <c r="B32" s="34">
        <f>+B33+B38</f>
        <v>29464127</v>
      </c>
      <c r="C32" s="34">
        <f t="shared" ref="C32:E32" si="15">+C33+C38</f>
        <v>29454052</v>
      </c>
      <c r="D32" s="34">
        <f t="shared" si="15"/>
        <v>10706364</v>
      </c>
      <c r="E32" s="34">
        <f t="shared" si="15"/>
        <v>9846329</v>
      </c>
      <c r="F32" s="35">
        <f t="shared" ref="F32:F95" si="16">+E32/D32*100</f>
        <v>91.967067437647358</v>
      </c>
      <c r="G32" s="34">
        <f>+G33+G38</f>
        <v>0</v>
      </c>
      <c r="H32" s="34">
        <f t="shared" ref="H32:L32" si="17">+H33+H38</f>
        <v>0</v>
      </c>
      <c r="I32" s="34">
        <f t="shared" si="17"/>
        <v>9846329</v>
      </c>
      <c r="J32" s="34">
        <f t="shared" si="17"/>
        <v>9740796</v>
      </c>
      <c r="K32" s="34">
        <f t="shared" si="17"/>
        <v>860035</v>
      </c>
      <c r="L32" s="34">
        <f t="shared" si="17"/>
        <v>19607723</v>
      </c>
      <c r="M32" s="35">
        <f t="shared" ref="M32:M95" si="18">+I32/D32*100</f>
        <v>91.967067437647358</v>
      </c>
      <c r="N32" s="35">
        <f t="shared" ref="N32:N95" si="19">+I32/C32*100</f>
        <v>33.429454799631642</v>
      </c>
      <c r="P32" s="37"/>
    </row>
    <row r="33" spans="1:16" s="42" customFormat="1" ht="24.95" customHeight="1" x14ac:dyDescent="0.2">
      <c r="A33" s="38" t="s">
        <v>38</v>
      </c>
      <c r="B33" s="39">
        <f>+B34+B35+B36+B37</f>
        <v>4425347</v>
      </c>
      <c r="C33" s="39">
        <f t="shared" ref="C33:E33" si="20">+C34+C35+C36+C37</f>
        <v>4427960</v>
      </c>
      <c r="D33" s="39">
        <f t="shared" si="20"/>
        <v>2305425</v>
      </c>
      <c r="E33" s="39">
        <f t="shared" si="20"/>
        <v>1688380</v>
      </c>
      <c r="F33" s="40">
        <f t="shared" si="16"/>
        <v>73.235086806120336</v>
      </c>
      <c r="G33" s="39">
        <f>+G34+G35+G36+G37</f>
        <v>0</v>
      </c>
      <c r="H33" s="39">
        <f t="shared" ref="H33:L33" si="21">+H34+H35+H36+H37</f>
        <v>0</v>
      </c>
      <c r="I33" s="39">
        <f t="shared" si="21"/>
        <v>1688380</v>
      </c>
      <c r="J33" s="39">
        <f t="shared" si="21"/>
        <v>1658564</v>
      </c>
      <c r="K33" s="39">
        <f t="shared" si="21"/>
        <v>617045</v>
      </c>
      <c r="L33" s="39">
        <f t="shared" si="21"/>
        <v>2739580</v>
      </c>
      <c r="M33" s="41">
        <f t="shared" si="18"/>
        <v>73.235086806120336</v>
      </c>
      <c r="N33" s="41">
        <f t="shared" si="19"/>
        <v>38.129974073839875</v>
      </c>
      <c r="P33" s="9"/>
    </row>
    <row r="34" spans="1:16" ht="24.95" customHeight="1" x14ac:dyDescent="0.2">
      <c r="A34" s="43" t="s">
        <v>38</v>
      </c>
      <c r="B34" s="44">
        <v>1409158</v>
      </c>
      <c r="C34" s="44">
        <v>1409158</v>
      </c>
      <c r="D34" s="44">
        <v>795678</v>
      </c>
      <c r="E34" s="44">
        <v>669630</v>
      </c>
      <c r="F34" s="40">
        <f t="shared" si="16"/>
        <v>84.158415841584159</v>
      </c>
      <c r="G34" s="44"/>
      <c r="H34" s="44"/>
      <c r="I34" s="44">
        <f>+E34+G34+H34</f>
        <v>669630</v>
      </c>
      <c r="J34" s="44">
        <v>669630</v>
      </c>
      <c r="K34" s="44">
        <f>+D34-I34</f>
        <v>126048</v>
      </c>
      <c r="L34" s="44">
        <f>+C34-I34</f>
        <v>739528</v>
      </c>
      <c r="M34" s="45">
        <f t="shared" si="18"/>
        <v>84.158415841584159</v>
      </c>
      <c r="N34" s="45">
        <f t="shared" si="19"/>
        <v>47.519866473454357</v>
      </c>
      <c r="P34" s="9"/>
    </row>
    <row r="35" spans="1:16" s="42" customFormat="1" ht="24.95" customHeight="1" x14ac:dyDescent="0.2">
      <c r="A35" s="43" t="s">
        <v>39</v>
      </c>
      <c r="B35" s="44">
        <v>2318255</v>
      </c>
      <c r="C35" s="44">
        <v>2318255</v>
      </c>
      <c r="D35" s="44">
        <v>1245862</v>
      </c>
      <c r="E35" s="44">
        <v>799552</v>
      </c>
      <c r="F35" s="40">
        <f t="shared" si="16"/>
        <v>64.176610250573489</v>
      </c>
      <c r="G35" s="44"/>
      <c r="H35" s="44"/>
      <c r="I35" s="44">
        <f>+E35+G35+H35</f>
        <v>799552</v>
      </c>
      <c r="J35" s="44">
        <v>783807</v>
      </c>
      <c r="K35" s="44">
        <f>+D35-I35</f>
        <v>446310</v>
      </c>
      <c r="L35" s="44">
        <f>+C35-I35</f>
        <v>1518703</v>
      </c>
      <c r="M35" s="45">
        <f t="shared" si="18"/>
        <v>64.176610250573489</v>
      </c>
      <c r="N35" s="45">
        <f t="shared" si="19"/>
        <v>34.489389648679719</v>
      </c>
      <c r="P35" s="9"/>
    </row>
    <row r="36" spans="1:16" ht="22.5" customHeight="1" x14ac:dyDescent="0.2">
      <c r="A36" s="43" t="s">
        <v>40</v>
      </c>
      <c r="B36" s="44">
        <v>638870</v>
      </c>
      <c r="C36" s="44">
        <v>641408</v>
      </c>
      <c r="D36" s="44">
        <v>231725</v>
      </c>
      <c r="E36" s="44">
        <v>205645</v>
      </c>
      <c r="F36" s="40">
        <f t="shared" si="16"/>
        <v>88.745279965476314</v>
      </c>
      <c r="G36" s="44"/>
      <c r="H36" s="44"/>
      <c r="I36" s="44">
        <f>+E36+G36+H36</f>
        <v>205645</v>
      </c>
      <c r="J36" s="44">
        <v>192393</v>
      </c>
      <c r="K36" s="44">
        <f>+D36-I36</f>
        <v>26080</v>
      </c>
      <c r="L36" s="44">
        <f>+C36-I36</f>
        <v>435763</v>
      </c>
      <c r="M36" s="45">
        <f t="shared" si="18"/>
        <v>88.745279965476314</v>
      </c>
      <c r="N36" s="45">
        <f t="shared" si="19"/>
        <v>32.06149595889044</v>
      </c>
      <c r="P36" s="9"/>
    </row>
    <row r="37" spans="1:16" s="46" customFormat="1" ht="25.5" customHeight="1" x14ac:dyDescent="0.2">
      <c r="A37" s="43" t="s">
        <v>41</v>
      </c>
      <c r="B37" s="44">
        <v>59064</v>
      </c>
      <c r="C37" s="44">
        <v>59139</v>
      </c>
      <c r="D37" s="44">
        <v>32160</v>
      </c>
      <c r="E37" s="44">
        <v>13553</v>
      </c>
      <c r="F37" s="40">
        <f t="shared" si="16"/>
        <v>42.142412935323378</v>
      </c>
      <c r="G37" s="44"/>
      <c r="H37" s="44"/>
      <c r="I37" s="44">
        <f>+E37+G37+H37</f>
        <v>13553</v>
      </c>
      <c r="J37" s="44">
        <v>12734</v>
      </c>
      <c r="K37" s="44">
        <f>+D37-I37</f>
        <v>18607</v>
      </c>
      <c r="L37" s="44">
        <f>+C37-I37</f>
        <v>45586</v>
      </c>
      <c r="M37" s="45">
        <f t="shared" si="18"/>
        <v>42.142412935323378</v>
      </c>
      <c r="N37" s="45">
        <f t="shared" si="19"/>
        <v>22.917195082771098</v>
      </c>
      <c r="P37" s="37">
        <f>+E39+E43</f>
        <v>6475003</v>
      </c>
    </row>
    <row r="38" spans="1:16" s="31" customFormat="1" ht="31.5" customHeight="1" x14ac:dyDescent="0.2">
      <c r="A38" s="38" t="s">
        <v>42</v>
      </c>
      <c r="B38" s="39">
        <v>25038780</v>
      </c>
      <c r="C38" s="39">
        <v>25026092</v>
      </c>
      <c r="D38" s="39">
        <v>8400939</v>
      </c>
      <c r="E38" s="39">
        <v>8157949</v>
      </c>
      <c r="F38" s="40">
        <f t="shared" si="16"/>
        <v>97.107585235412373</v>
      </c>
      <c r="G38" s="39"/>
      <c r="H38" s="39"/>
      <c r="I38" s="39">
        <f>+E38+G38+H38</f>
        <v>8157949</v>
      </c>
      <c r="J38" s="39">
        <v>8082232</v>
      </c>
      <c r="K38" s="39">
        <f>+D38-I38</f>
        <v>242990</v>
      </c>
      <c r="L38" s="39">
        <f>+C38-I38</f>
        <v>16868143</v>
      </c>
      <c r="M38" s="41">
        <f t="shared" si="18"/>
        <v>97.107585235412373</v>
      </c>
      <c r="N38" s="41">
        <f t="shared" si="19"/>
        <v>32.597774354861322</v>
      </c>
      <c r="P38" s="9"/>
    </row>
    <row r="39" spans="1:16" s="46" customFormat="1" ht="35.1" customHeight="1" x14ac:dyDescent="0.2">
      <c r="A39" s="33" t="s">
        <v>43</v>
      </c>
      <c r="B39" s="34">
        <f>+B40+B41+B44</f>
        <v>12396128</v>
      </c>
      <c r="C39" s="34">
        <f>+C40+C41+C44</f>
        <v>12625668</v>
      </c>
      <c r="D39" s="34">
        <f t="shared" ref="D39" si="22">+D40+D41+D44</f>
        <v>6756954</v>
      </c>
      <c r="E39" s="34">
        <f>+E40+E41+E44</f>
        <v>4513893</v>
      </c>
      <c r="F39" s="35">
        <f t="shared" si="16"/>
        <v>66.803666267374311</v>
      </c>
      <c r="G39" s="34">
        <f>+G40+G41+G44</f>
        <v>0</v>
      </c>
      <c r="H39" s="34">
        <f t="shared" ref="H39:L39" si="23">+H40+H41+H44</f>
        <v>0</v>
      </c>
      <c r="I39" s="34">
        <f t="shared" si="23"/>
        <v>4513893</v>
      </c>
      <c r="J39" s="34">
        <f t="shared" si="23"/>
        <v>4122667</v>
      </c>
      <c r="K39" s="34">
        <f t="shared" si="23"/>
        <v>2243061</v>
      </c>
      <c r="L39" s="34">
        <f t="shared" si="23"/>
        <v>8111775</v>
      </c>
      <c r="M39" s="35">
        <f t="shared" si="18"/>
        <v>66.803666267374311</v>
      </c>
      <c r="N39" s="35">
        <f t="shared" si="19"/>
        <v>35.751716265626499</v>
      </c>
      <c r="P39" s="37"/>
    </row>
    <row r="40" spans="1:16" s="36" customFormat="1" ht="27" customHeight="1" x14ac:dyDescent="0.2">
      <c r="A40" s="38" t="s">
        <v>44</v>
      </c>
      <c r="B40" s="39">
        <v>2147234</v>
      </c>
      <c r="C40" s="39">
        <v>1799911</v>
      </c>
      <c r="D40" s="39">
        <v>1013860</v>
      </c>
      <c r="E40" s="39">
        <v>595463</v>
      </c>
      <c r="F40" s="47">
        <f t="shared" si="16"/>
        <v>58.732270727713889</v>
      </c>
      <c r="G40" s="39"/>
      <c r="H40" s="39"/>
      <c r="I40" s="39">
        <f>+E40+G40+H40</f>
        <v>595463</v>
      </c>
      <c r="J40" s="39">
        <v>534133</v>
      </c>
      <c r="K40" s="39">
        <f>+D40-I40</f>
        <v>418397</v>
      </c>
      <c r="L40" s="39">
        <f>+C40-I40</f>
        <v>1204448</v>
      </c>
      <c r="M40" s="41">
        <f t="shared" si="18"/>
        <v>58.732270727713889</v>
      </c>
      <c r="N40" s="41">
        <f t="shared" si="19"/>
        <v>33.08291354405857</v>
      </c>
      <c r="P40" s="37"/>
    </row>
    <row r="41" spans="1:16" s="42" customFormat="1" ht="26.25" customHeight="1" x14ac:dyDescent="0.2">
      <c r="A41" s="38" t="s">
        <v>45</v>
      </c>
      <c r="B41" s="39">
        <f>+B42</f>
        <v>883629</v>
      </c>
      <c r="C41" s="39">
        <f t="shared" ref="C41:E41" si="24">+C42</f>
        <v>750142</v>
      </c>
      <c r="D41" s="39">
        <f t="shared" si="24"/>
        <v>273441</v>
      </c>
      <c r="E41" s="39">
        <f t="shared" si="24"/>
        <v>145713</v>
      </c>
      <c r="F41" s="35">
        <f t="shared" si="16"/>
        <v>53.288643619647381</v>
      </c>
      <c r="G41" s="39">
        <f>+G42</f>
        <v>0</v>
      </c>
      <c r="H41" s="39">
        <f t="shared" ref="H41:L41" si="25">+H42</f>
        <v>0</v>
      </c>
      <c r="I41" s="39">
        <f t="shared" si="25"/>
        <v>145713</v>
      </c>
      <c r="J41" s="39">
        <f t="shared" si="25"/>
        <v>138105</v>
      </c>
      <c r="K41" s="39">
        <f t="shared" si="25"/>
        <v>127728</v>
      </c>
      <c r="L41" s="39">
        <f t="shared" si="25"/>
        <v>604429</v>
      </c>
      <c r="M41" s="41">
        <f t="shared" si="18"/>
        <v>53.288643619647381</v>
      </c>
      <c r="N41" s="41">
        <f t="shared" si="19"/>
        <v>19.424722252586843</v>
      </c>
      <c r="P41" s="9"/>
    </row>
    <row r="42" spans="1:16" s="42" customFormat="1" ht="23.25" customHeight="1" x14ac:dyDescent="0.2">
      <c r="A42" s="43" t="s">
        <v>46</v>
      </c>
      <c r="B42" s="44">
        <v>883629</v>
      </c>
      <c r="C42" s="44">
        <v>750142</v>
      </c>
      <c r="D42" s="44">
        <v>273441</v>
      </c>
      <c r="E42" s="44">
        <v>145713</v>
      </c>
      <c r="F42" s="47">
        <f t="shared" si="16"/>
        <v>53.288643619647381</v>
      </c>
      <c r="G42" s="44"/>
      <c r="H42" s="44"/>
      <c r="I42" s="44">
        <f>+E42+G42+H42</f>
        <v>145713</v>
      </c>
      <c r="J42" s="44">
        <v>138105</v>
      </c>
      <c r="K42" s="44">
        <f>+D42-I42</f>
        <v>127728</v>
      </c>
      <c r="L42" s="44">
        <f>+C42-I42</f>
        <v>604429</v>
      </c>
      <c r="M42" s="45">
        <f t="shared" si="18"/>
        <v>53.288643619647381</v>
      </c>
      <c r="N42" s="45">
        <f t="shared" si="19"/>
        <v>19.424722252586843</v>
      </c>
      <c r="P42" s="9"/>
    </row>
    <row r="43" spans="1:16" s="36" customFormat="1" ht="35.1" customHeight="1" x14ac:dyDescent="0.2">
      <c r="A43" s="48" t="s">
        <v>47</v>
      </c>
      <c r="B43" s="49">
        <v>18332000</v>
      </c>
      <c r="C43" s="49">
        <v>16860940</v>
      </c>
      <c r="D43" s="49">
        <v>10262585</v>
      </c>
      <c r="E43" s="49">
        <v>1961110</v>
      </c>
      <c r="F43" s="50">
        <f t="shared" si="16"/>
        <v>19.109317973980239</v>
      </c>
      <c r="G43" s="49">
        <v>2438105</v>
      </c>
      <c r="H43" s="49"/>
      <c r="I43" s="49">
        <f>+E43+G43+H43</f>
        <v>4399215</v>
      </c>
      <c r="J43" s="49">
        <v>1705557</v>
      </c>
      <c r="K43" s="49">
        <f>+D43-I43</f>
        <v>5863370</v>
      </c>
      <c r="L43" s="49">
        <f>+C43-I43</f>
        <v>12461725</v>
      </c>
      <c r="M43" s="50">
        <f t="shared" si="18"/>
        <v>42.866538986035195</v>
      </c>
      <c r="N43" s="50">
        <f t="shared" si="19"/>
        <v>26.091160991024225</v>
      </c>
      <c r="P43" s="37"/>
    </row>
    <row r="44" spans="1:16" s="51" customFormat="1" ht="34.5" customHeight="1" x14ac:dyDescent="0.2">
      <c r="A44" s="38" t="s">
        <v>48</v>
      </c>
      <c r="B44" s="39">
        <v>9365265</v>
      </c>
      <c r="C44" s="39">
        <v>10075615</v>
      </c>
      <c r="D44" s="39">
        <v>5469653</v>
      </c>
      <c r="E44" s="39">
        <v>3772717</v>
      </c>
      <c r="F44" s="40">
        <f t="shared" si="16"/>
        <v>68.975435918878219</v>
      </c>
      <c r="G44" s="39"/>
      <c r="H44" s="39"/>
      <c r="I44" s="39">
        <f>+E44+G44+H44</f>
        <v>3772717</v>
      </c>
      <c r="J44" s="39">
        <v>3450429</v>
      </c>
      <c r="K44" s="39">
        <f>+D44-I44</f>
        <v>1696936</v>
      </c>
      <c r="L44" s="39">
        <f>+C44-I44</f>
        <v>6302898</v>
      </c>
      <c r="M44" s="41">
        <f t="shared" si="18"/>
        <v>68.975435918878219</v>
      </c>
      <c r="N44" s="41">
        <f t="shared" si="19"/>
        <v>37.444036914868221</v>
      </c>
      <c r="P44" s="9"/>
    </row>
    <row r="45" spans="1:16" s="36" customFormat="1" ht="35.1" customHeight="1" x14ac:dyDescent="0.2">
      <c r="A45" s="33" t="s">
        <v>49</v>
      </c>
      <c r="B45" s="34">
        <f>+B46+B49+B50</f>
        <v>1628854</v>
      </c>
      <c r="C45" s="34">
        <f>+C46+C49+C50</f>
        <v>1921735</v>
      </c>
      <c r="D45" s="34">
        <f t="shared" ref="D45:E45" si="26">+D46+D49+D50</f>
        <v>1299883</v>
      </c>
      <c r="E45" s="34">
        <f t="shared" si="26"/>
        <v>579500</v>
      </c>
      <c r="F45" s="35">
        <f t="shared" si="16"/>
        <v>44.580935361105581</v>
      </c>
      <c r="G45" s="34">
        <f>+G46+G49+G50</f>
        <v>559075</v>
      </c>
      <c r="H45" s="34">
        <f t="shared" ref="H45:L45" si="27">+H46+H49+H50</f>
        <v>0</v>
      </c>
      <c r="I45" s="34">
        <f t="shared" si="27"/>
        <v>1138575</v>
      </c>
      <c r="J45" s="34">
        <f t="shared" si="27"/>
        <v>243417</v>
      </c>
      <c r="K45" s="34">
        <f t="shared" si="27"/>
        <v>161308</v>
      </c>
      <c r="L45" s="34">
        <f t="shared" si="27"/>
        <v>783160</v>
      </c>
      <c r="M45" s="35">
        <f t="shared" si="18"/>
        <v>87.590575459483659</v>
      </c>
      <c r="N45" s="35">
        <f t="shared" si="19"/>
        <v>59.247242725974182</v>
      </c>
      <c r="P45" s="37"/>
    </row>
    <row r="46" spans="1:16" s="42" customFormat="1" ht="32.25" customHeight="1" x14ac:dyDescent="0.2">
      <c r="A46" s="38" t="s">
        <v>50</v>
      </c>
      <c r="B46" s="39">
        <f>+B47+B48</f>
        <v>318778</v>
      </c>
      <c r="C46" s="39">
        <f t="shared" ref="C46:E46" si="28">+C47+C48</f>
        <v>300588</v>
      </c>
      <c r="D46" s="39">
        <f t="shared" si="28"/>
        <v>102856</v>
      </c>
      <c r="E46" s="39">
        <f t="shared" si="28"/>
        <v>88800</v>
      </c>
      <c r="F46" s="40">
        <f t="shared" si="16"/>
        <v>86.334292603251157</v>
      </c>
      <c r="G46" s="39">
        <f>+G47+G48</f>
        <v>0</v>
      </c>
      <c r="H46" s="39">
        <f t="shared" ref="H46:L46" si="29">+H47+H48</f>
        <v>0</v>
      </c>
      <c r="I46" s="39">
        <f t="shared" si="29"/>
        <v>88800</v>
      </c>
      <c r="J46" s="39">
        <f t="shared" si="29"/>
        <v>83043</v>
      </c>
      <c r="K46" s="39">
        <f t="shared" si="29"/>
        <v>14056</v>
      </c>
      <c r="L46" s="39">
        <f t="shared" si="29"/>
        <v>211788</v>
      </c>
      <c r="M46" s="41">
        <f t="shared" si="18"/>
        <v>86.334292603251157</v>
      </c>
      <c r="N46" s="41">
        <f t="shared" si="19"/>
        <v>29.542097488921716</v>
      </c>
      <c r="P46" s="9"/>
    </row>
    <row r="47" spans="1:16" ht="24.95" customHeight="1" x14ac:dyDescent="0.2">
      <c r="A47" s="43" t="s">
        <v>51</v>
      </c>
      <c r="B47" s="44">
        <v>308428</v>
      </c>
      <c r="C47" s="44">
        <v>300588</v>
      </c>
      <c r="D47" s="44">
        <v>102856</v>
      </c>
      <c r="E47" s="44">
        <v>88800</v>
      </c>
      <c r="F47" s="52">
        <f t="shared" si="16"/>
        <v>86.334292603251157</v>
      </c>
      <c r="G47" s="44"/>
      <c r="H47" s="44"/>
      <c r="I47" s="44">
        <f>+E47+G47+H47</f>
        <v>88800</v>
      </c>
      <c r="J47" s="44">
        <v>83043</v>
      </c>
      <c r="K47" s="44">
        <f>+D47-I47</f>
        <v>14056</v>
      </c>
      <c r="L47" s="44">
        <f>+C47-I47</f>
        <v>211788</v>
      </c>
      <c r="M47" s="45">
        <f t="shared" si="18"/>
        <v>86.334292603251157</v>
      </c>
      <c r="N47" s="45">
        <f t="shared" si="19"/>
        <v>29.542097488921716</v>
      </c>
      <c r="P47" s="9"/>
    </row>
    <row r="48" spans="1:16" s="36" customFormat="1" ht="27" customHeight="1" x14ac:dyDescent="0.2">
      <c r="A48" s="43" t="s">
        <v>52</v>
      </c>
      <c r="B48" s="44">
        <v>10350</v>
      </c>
      <c r="C48" s="44">
        <v>0</v>
      </c>
      <c r="D48" s="44">
        <v>0</v>
      </c>
      <c r="E48" s="44">
        <v>0</v>
      </c>
      <c r="F48" s="52">
        <v>0</v>
      </c>
      <c r="G48" s="44"/>
      <c r="H48" s="44"/>
      <c r="I48" s="44">
        <f>+E48+G48+H48</f>
        <v>0</v>
      </c>
      <c r="J48" s="44">
        <v>0</v>
      </c>
      <c r="K48" s="44">
        <f>+D48-I48</f>
        <v>0</v>
      </c>
      <c r="L48" s="44">
        <f>+C48-I48</f>
        <v>0</v>
      </c>
      <c r="M48" s="45">
        <v>0</v>
      </c>
      <c r="N48" s="45">
        <v>0</v>
      </c>
      <c r="P48" s="37"/>
    </row>
    <row r="49" spans="1:16" s="36" customFormat="1" ht="21.75" customHeight="1" x14ac:dyDescent="0.2">
      <c r="A49" s="38" t="s">
        <v>53</v>
      </c>
      <c r="B49" s="39">
        <v>1135223</v>
      </c>
      <c r="C49" s="39">
        <v>1464414</v>
      </c>
      <c r="D49" s="39">
        <v>1126950</v>
      </c>
      <c r="E49" s="39">
        <v>441839</v>
      </c>
      <c r="F49" s="40">
        <f t="shared" si="16"/>
        <v>39.206619637073516</v>
      </c>
      <c r="G49" s="39">
        <v>559075</v>
      </c>
      <c r="H49" s="39"/>
      <c r="I49" s="39">
        <f>+E49+G49+H49</f>
        <v>1000914</v>
      </c>
      <c r="J49" s="39">
        <v>114810</v>
      </c>
      <c r="K49" s="39">
        <f>+D49-I49</f>
        <v>126036</v>
      </c>
      <c r="L49" s="39">
        <f>+C49-I49</f>
        <v>463500</v>
      </c>
      <c r="M49" s="41">
        <f t="shared" si="18"/>
        <v>88.816185278849986</v>
      </c>
      <c r="N49" s="41">
        <f t="shared" si="19"/>
        <v>68.34911438978321</v>
      </c>
      <c r="P49" s="37"/>
    </row>
    <row r="50" spans="1:16" s="31" customFormat="1" ht="27.75" customHeight="1" x14ac:dyDescent="0.2">
      <c r="A50" s="38" t="s">
        <v>54</v>
      </c>
      <c r="B50" s="39">
        <v>174853</v>
      </c>
      <c r="C50" s="39">
        <v>156733</v>
      </c>
      <c r="D50" s="39">
        <v>70077</v>
      </c>
      <c r="E50" s="39">
        <v>48861</v>
      </c>
      <c r="F50" s="40">
        <f t="shared" si="16"/>
        <v>69.724731366924956</v>
      </c>
      <c r="G50" s="39"/>
      <c r="H50" s="39"/>
      <c r="I50" s="39">
        <f>+E50+G50+H50</f>
        <v>48861</v>
      </c>
      <c r="J50" s="39">
        <v>45564</v>
      </c>
      <c r="K50" s="39">
        <f>+D50-I50</f>
        <v>21216</v>
      </c>
      <c r="L50" s="39">
        <f>+C50-I50</f>
        <v>107872</v>
      </c>
      <c r="M50" s="41">
        <f t="shared" si="18"/>
        <v>69.724731366924956</v>
      </c>
      <c r="N50" s="41">
        <f t="shared" si="19"/>
        <v>31.174672851282114</v>
      </c>
      <c r="P50" s="9"/>
    </row>
    <row r="51" spans="1:16" ht="40.5" customHeight="1" x14ac:dyDescent="0.2">
      <c r="A51" s="33" t="s">
        <v>55</v>
      </c>
      <c r="B51" s="34">
        <f>+B52</f>
        <v>2645617</v>
      </c>
      <c r="C51" s="34">
        <f t="shared" ref="C51:E51" si="30">+C52</f>
        <v>3244934</v>
      </c>
      <c r="D51" s="34">
        <f t="shared" si="30"/>
        <v>1742075</v>
      </c>
      <c r="E51" s="34">
        <f t="shared" si="30"/>
        <v>749501</v>
      </c>
      <c r="F51" s="35">
        <f t="shared" si="16"/>
        <v>43.023463398533359</v>
      </c>
      <c r="G51" s="34">
        <f>+G52</f>
        <v>0</v>
      </c>
      <c r="H51" s="34"/>
      <c r="I51" s="34">
        <f t="shared" ref="I51:L51" si="31">+I52</f>
        <v>749501</v>
      </c>
      <c r="J51" s="34">
        <f t="shared" si="31"/>
        <v>737404</v>
      </c>
      <c r="K51" s="34">
        <f t="shared" si="31"/>
        <v>992574</v>
      </c>
      <c r="L51" s="34">
        <f t="shared" si="31"/>
        <v>2495433</v>
      </c>
      <c r="M51" s="35">
        <f t="shared" si="18"/>
        <v>43.023463398533359</v>
      </c>
      <c r="N51" s="35">
        <f t="shared" si="19"/>
        <v>23.09757301689341</v>
      </c>
      <c r="P51" s="9"/>
    </row>
    <row r="52" spans="1:16" s="31" customFormat="1" ht="30" customHeight="1" x14ac:dyDescent="0.2">
      <c r="A52" s="38" t="s">
        <v>56</v>
      </c>
      <c r="B52" s="39">
        <v>2645617</v>
      </c>
      <c r="C52" s="39">
        <v>3244934</v>
      </c>
      <c r="D52" s="39">
        <v>1742075</v>
      </c>
      <c r="E52" s="39">
        <v>749501</v>
      </c>
      <c r="F52" s="40">
        <f t="shared" si="16"/>
        <v>43.023463398533359</v>
      </c>
      <c r="G52" s="39"/>
      <c r="H52" s="39"/>
      <c r="I52" s="39">
        <f>+E52+G52+H52</f>
        <v>749501</v>
      </c>
      <c r="J52" s="39">
        <v>737404</v>
      </c>
      <c r="K52" s="39">
        <f>+D52-I52</f>
        <v>992574</v>
      </c>
      <c r="L52" s="39">
        <f>+C52-I52</f>
        <v>2495433</v>
      </c>
      <c r="M52" s="41">
        <f t="shared" si="18"/>
        <v>43.023463398533359</v>
      </c>
      <c r="N52" s="41">
        <f t="shared" si="19"/>
        <v>23.09757301689341</v>
      </c>
      <c r="P52" s="9"/>
    </row>
    <row r="53" spans="1:16" s="36" customFormat="1" ht="35.1" customHeight="1" x14ac:dyDescent="0.2">
      <c r="A53" s="33" t="s">
        <v>57</v>
      </c>
      <c r="B53" s="34">
        <f>+B54</f>
        <v>9817424</v>
      </c>
      <c r="C53" s="34">
        <f t="shared" ref="C53:E53" si="32">+C54</f>
        <v>8846322</v>
      </c>
      <c r="D53" s="34">
        <f t="shared" si="32"/>
        <v>6224228</v>
      </c>
      <c r="E53" s="34">
        <f t="shared" si="32"/>
        <v>1796813</v>
      </c>
      <c r="F53" s="35">
        <f t="shared" si="16"/>
        <v>28.868045964897171</v>
      </c>
      <c r="G53" s="34">
        <f>+G54</f>
        <v>1262390</v>
      </c>
      <c r="H53" s="34">
        <f t="shared" ref="H53:L53" si="33">+H54</f>
        <v>0</v>
      </c>
      <c r="I53" s="34">
        <f t="shared" si="33"/>
        <v>3059203</v>
      </c>
      <c r="J53" s="34">
        <f t="shared" si="33"/>
        <v>1372953</v>
      </c>
      <c r="K53" s="34">
        <f t="shared" si="33"/>
        <v>3165025</v>
      </c>
      <c r="L53" s="34">
        <f t="shared" si="33"/>
        <v>5787119</v>
      </c>
      <c r="M53" s="35">
        <f t="shared" si="18"/>
        <v>49.149918672645029</v>
      </c>
      <c r="N53" s="35">
        <f t="shared" si="19"/>
        <v>34.581637430787623</v>
      </c>
      <c r="P53" s="37"/>
    </row>
    <row r="54" spans="1:16" ht="24.95" customHeight="1" x14ac:dyDescent="0.2">
      <c r="A54" s="38" t="s">
        <v>58</v>
      </c>
      <c r="B54" s="39">
        <f>+B55+B56+B57+B58+B59</f>
        <v>9817424</v>
      </c>
      <c r="C54" s="39">
        <f t="shared" ref="C54:E54" si="34">+C55+C56+C57+C58+C59</f>
        <v>8846322</v>
      </c>
      <c r="D54" s="39">
        <f t="shared" si="34"/>
        <v>6224228</v>
      </c>
      <c r="E54" s="39">
        <f t="shared" si="34"/>
        <v>1796813</v>
      </c>
      <c r="F54" s="40">
        <f t="shared" si="16"/>
        <v>28.868045964897171</v>
      </c>
      <c r="G54" s="39">
        <f>+G55+G56+G57+G58+G59</f>
        <v>1262390</v>
      </c>
      <c r="H54" s="39">
        <f t="shared" ref="H54:L54" si="35">+H55+H56+H57+H58+H59</f>
        <v>0</v>
      </c>
      <c r="I54" s="39">
        <f t="shared" si="35"/>
        <v>3059203</v>
      </c>
      <c r="J54" s="39">
        <f t="shared" si="35"/>
        <v>1372953</v>
      </c>
      <c r="K54" s="39">
        <f t="shared" si="35"/>
        <v>3165025</v>
      </c>
      <c r="L54" s="39">
        <f t="shared" si="35"/>
        <v>5787119</v>
      </c>
      <c r="M54" s="41">
        <f t="shared" si="18"/>
        <v>49.149918672645029</v>
      </c>
      <c r="N54" s="41">
        <f t="shared" si="19"/>
        <v>34.581637430787623</v>
      </c>
      <c r="P54" s="9"/>
    </row>
    <row r="55" spans="1:16" ht="24.95" customHeight="1" x14ac:dyDescent="0.2">
      <c r="A55" s="53" t="s">
        <v>59</v>
      </c>
      <c r="B55" s="54">
        <v>6894653</v>
      </c>
      <c r="C55" s="54">
        <v>6015347</v>
      </c>
      <c r="D55" s="54">
        <v>4887911</v>
      </c>
      <c r="E55" s="54">
        <v>941178</v>
      </c>
      <c r="F55" s="55">
        <f t="shared" si="16"/>
        <v>19.255219663369484</v>
      </c>
      <c r="G55" s="54">
        <v>1262390</v>
      </c>
      <c r="H55" s="54"/>
      <c r="I55" s="54">
        <f>+E55+G55+H55</f>
        <v>2203568</v>
      </c>
      <c r="J55" s="54">
        <v>742010</v>
      </c>
      <c r="K55" s="54">
        <f>+D55-I55</f>
        <v>2684343</v>
      </c>
      <c r="L55" s="54">
        <f>+C55-I55</f>
        <v>3811779</v>
      </c>
      <c r="M55" s="56">
        <f t="shared" si="18"/>
        <v>45.081999242621237</v>
      </c>
      <c r="N55" s="56">
        <f t="shared" si="19"/>
        <v>36.632433673402382</v>
      </c>
      <c r="P55" s="9"/>
    </row>
    <row r="56" spans="1:16" ht="24.95" customHeight="1" x14ac:dyDescent="0.2">
      <c r="A56" s="43" t="s">
        <v>60</v>
      </c>
      <c r="B56" s="44">
        <v>1650360</v>
      </c>
      <c r="C56" s="44">
        <v>1620644</v>
      </c>
      <c r="D56" s="44">
        <v>741906</v>
      </c>
      <c r="E56" s="44">
        <v>417433</v>
      </c>
      <c r="F56" s="52">
        <f t="shared" si="16"/>
        <v>56.264944615625154</v>
      </c>
      <c r="G56" s="44"/>
      <c r="H56" s="44"/>
      <c r="I56" s="44">
        <f>+E56+G56+H56</f>
        <v>417433</v>
      </c>
      <c r="J56" s="44">
        <v>379091</v>
      </c>
      <c r="K56" s="44">
        <f>+D56-I56</f>
        <v>324473</v>
      </c>
      <c r="L56" s="44">
        <f>+C56-I56</f>
        <v>1203211</v>
      </c>
      <c r="M56" s="45">
        <f t="shared" si="18"/>
        <v>56.264944615625154</v>
      </c>
      <c r="N56" s="45">
        <f t="shared" si="19"/>
        <v>25.757229841964058</v>
      </c>
      <c r="P56" s="9"/>
    </row>
    <row r="57" spans="1:16" ht="24.95" customHeight="1" x14ac:dyDescent="0.2">
      <c r="A57" s="53" t="s">
        <v>61</v>
      </c>
      <c r="B57" s="54">
        <v>789361</v>
      </c>
      <c r="C57" s="54">
        <v>727281</v>
      </c>
      <c r="D57" s="54">
        <v>424210</v>
      </c>
      <c r="E57" s="54">
        <v>314702</v>
      </c>
      <c r="F57" s="55">
        <f t="shared" si="16"/>
        <v>74.185427029065792</v>
      </c>
      <c r="G57" s="54"/>
      <c r="H57" s="54"/>
      <c r="I57" s="54">
        <f>+E57+G57+H57</f>
        <v>314702</v>
      </c>
      <c r="J57" s="54">
        <v>136785</v>
      </c>
      <c r="K57" s="54">
        <f>+D57-I57</f>
        <v>109508</v>
      </c>
      <c r="L57" s="54">
        <f>+C57-I57</f>
        <v>412579</v>
      </c>
      <c r="M57" s="56">
        <f t="shared" si="18"/>
        <v>74.185427029065792</v>
      </c>
      <c r="N57" s="56">
        <f t="shared" si="19"/>
        <v>43.271032792001989</v>
      </c>
      <c r="P57" s="9"/>
    </row>
    <row r="58" spans="1:16" s="57" customFormat="1" ht="24.95" customHeight="1" x14ac:dyDescent="0.25">
      <c r="A58" s="43" t="s">
        <v>62</v>
      </c>
      <c r="B58" s="44">
        <v>481945</v>
      </c>
      <c r="C58" s="44">
        <v>481945</v>
      </c>
      <c r="D58" s="44">
        <v>169096</v>
      </c>
      <c r="E58" s="44">
        <v>123500</v>
      </c>
      <c r="F58" s="52">
        <f t="shared" si="16"/>
        <v>73.035435492264739</v>
      </c>
      <c r="G58" s="44"/>
      <c r="H58" s="44"/>
      <c r="I58" s="44">
        <f>+E58+G58+H58</f>
        <v>123500</v>
      </c>
      <c r="J58" s="44">
        <v>115067</v>
      </c>
      <c r="K58" s="44">
        <f>+D58-I58</f>
        <v>45596</v>
      </c>
      <c r="L58" s="44">
        <f>+C58-I58</f>
        <v>358445</v>
      </c>
      <c r="M58" s="45">
        <f t="shared" si="18"/>
        <v>73.035435492264739</v>
      </c>
      <c r="N58" s="45">
        <f t="shared" si="19"/>
        <v>25.62533069126145</v>
      </c>
      <c r="P58" s="9"/>
    </row>
    <row r="59" spans="1:16" s="58" customFormat="1" ht="24" customHeight="1" x14ac:dyDescent="0.25">
      <c r="A59" s="43" t="s">
        <v>63</v>
      </c>
      <c r="B59" s="44">
        <v>1105</v>
      </c>
      <c r="C59" s="44">
        <v>1105</v>
      </c>
      <c r="D59" s="44">
        <v>1105</v>
      </c>
      <c r="E59" s="44">
        <v>0</v>
      </c>
      <c r="F59" s="52">
        <f t="shared" si="16"/>
        <v>0</v>
      </c>
      <c r="G59" s="44"/>
      <c r="H59" s="44"/>
      <c r="I59" s="44">
        <f>+E59+G59+H59</f>
        <v>0</v>
      </c>
      <c r="J59" s="44">
        <v>0</v>
      </c>
      <c r="K59" s="44">
        <f>+D59-I59</f>
        <v>1105</v>
      </c>
      <c r="L59" s="44">
        <f>+C59-I59</f>
        <v>1105</v>
      </c>
      <c r="M59" s="45">
        <f t="shared" si="18"/>
        <v>0</v>
      </c>
      <c r="N59" s="45">
        <f t="shared" si="19"/>
        <v>0</v>
      </c>
      <c r="P59" s="9"/>
    </row>
    <row r="60" spans="1:16" s="57" customFormat="1" ht="24.95" customHeight="1" x14ac:dyDescent="0.25">
      <c r="A60" s="33" t="s">
        <v>64</v>
      </c>
      <c r="B60" s="34">
        <f>+B61+B62+B63</f>
        <v>16710220</v>
      </c>
      <c r="C60" s="34">
        <f t="shared" ref="C60:E60" si="36">+C61+C62+C63</f>
        <v>21069590</v>
      </c>
      <c r="D60" s="34">
        <f t="shared" si="36"/>
        <v>16412518</v>
      </c>
      <c r="E60" s="34">
        <f t="shared" si="36"/>
        <v>1922261</v>
      </c>
      <c r="F60" s="35">
        <f t="shared" si="16"/>
        <v>11.71216384956897</v>
      </c>
      <c r="G60" s="34">
        <f>+G61+G62+G63</f>
        <v>13876317</v>
      </c>
      <c r="H60" s="34">
        <f t="shared" ref="H60:L60" si="37">+H61+H62+H63</f>
        <v>0</v>
      </c>
      <c r="I60" s="34">
        <f t="shared" si="37"/>
        <v>15798578</v>
      </c>
      <c r="J60" s="34">
        <f t="shared" si="37"/>
        <v>1790210</v>
      </c>
      <c r="K60" s="34">
        <f t="shared" si="37"/>
        <v>613940</v>
      </c>
      <c r="L60" s="34">
        <f t="shared" si="37"/>
        <v>5271012</v>
      </c>
      <c r="M60" s="35">
        <f t="shared" si="18"/>
        <v>96.259318649338269</v>
      </c>
      <c r="N60" s="35">
        <f t="shared" si="19"/>
        <v>74.98284494382662</v>
      </c>
      <c r="P60" s="9"/>
    </row>
    <row r="61" spans="1:16" s="57" customFormat="1" ht="24.95" customHeight="1" x14ac:dyDescent="0.25">
      <c r="A61" s="43" t="s">
        <v>65</v>
      </c>
      <c r="B61" s="44">
        <v>13831195</v>
      </c>
      <c r="C61" s="44">
        <v>18195585</v>
      </c>
      <c r="D61" s="44">
        <v>15427688</v>
      </c>
      <c r="E61" s="44">
        <v>1212227</v>
      </c>
      <c r="F61" s="52">
        <f t="shared" si="16"/>
        <v>7.8574767651510706</v>
      </c>
      <c r="G61" s="44">
        <v>13876317</v>
      </c>
      <c r="H61" s="44"/>
      <c r="I61" s="44">
        <f>+E61+G61+H61</f>
        <v>15088544</v>
      </c>
      <c r="J61" s="44">
        <v>1125005</v>
      </c>
      <c r="K61" s="44">
        <f>+D61-I61</f>
        <v>339144</v>
      </c>
      <c r="L61" s="44">
        <f>+C61-I61</f>
        <v>3107041</v>
      </c>
      <c r="M61" s="45">
        <f t="shared" si="18"/>
        <v>97.801718572478251</v>
      </c>
      <c r="N61" s="45">
        <f t="shared" si="19"/>
        <v>82.924203865937812</v>
      </c>
      <c r="P61" s="9"/>
    </row>
    <row r="62" spans="1:16" s="57" customFormat="1" ht="24.95" customHeight="1" x14ac:dyDescent="0.25">
      <c r="A62" s="43" t="s">
        <v>66</v>
      </c>
      <c r="B62" s="44">
        <v>1603880</v>
      </c>
      <c r="C62" s="44">
        <v>1601950</v>
      </c>
      <c r="D62" s="44">
        <v>549565</v>
      </c>
      <c r="E62" s="44">
        <v>410105</v>
      </c>
      <c r="F62" s="52">
        <f t="shared" si="16"/>
        <v>74.623565911220695</v>
      </c>
      <c r="G62" s="44"/>
      <c r="H62" s="44"/>
      <c r="I62" s="44">
        <f>+E62+G62+H62</f>
        <v>410105</v>
      </c>
      <c r="J62" s="44">
        <v>384747</v>
      </c>
      <c r="K62" s="44">
        <f>+D62-I62</f>
        <v>139460</v>
      </c>
      <c r="L62" s="44">
        <f>+C62-I62</f>
        <v>1191845</v>
      </c>
      <c r="M62" s="45">
        <f t="shared" si="18"/>
        <v>74.623565911220695</v>
      </c>
      <c r="N62" s="45">
        <f t="shared" si="19"/>
        <v>25.60036205874091</v>
      </c>
      <c r="P62" s="9"/>
    </row>
    <row r="63" spans="1:16" s="58" customFormat="1" ht="21" customHeight="1" x14ac:dyDescent="0.25">
      <c r="A63" s="43" t="s">
        <v>67</v>
      </c>
      <c r="B63" s="44">
        <v>1275145</v>
      </c>
      <c r="C63" s="44">
        <v>1272055</v>
      </c>
      <c r="D63" s="44">
        <v>435265</v>
      </c>
      <c r="E63" s="44">
        <v>299929</v>
      </c>
      <c r="F63" s="52">
        <f t="shared" si="16"/>
        <v>68.907217442247827</v>
      </c>
      <c r="G63" s="44"/>
      <c r="H63" s="44"/>
      <c r="I63" s="44">
        <f>+E63+G63+H63</f>
        <v>299929</v>
      </c>
      <c r="J63" s="44">
        <v>280458</v>
      </c>
      <c r="K63" s="44">
        <f>+D63-I63</f>
        <v>135336</v>
      </c>
      <c r="L63" s="44">
        <f>+C63-I63</f>
        <v>972126</v>
      </c>
      <c r="M63" s="45">
        <f t="shared" si="18"/>
        <v>68.907217442247827</v>
      </c>
      <c r="N63" s="45">
        <f t="shared" si="19"/>
        <v>23.578304397215529</v>
      </c>
      <c r="P63" s="9"/>
    </row>
    <row r="64" spans="1:16" s="59" customFormat="1" ht="35.1" customHeight="1" x14ac:dyDescent="0.25">
      <c r="A64" s="33" t="s">
        <v>68</v>
      </c>
      <c r="B64" s="34">
        <f>+B65+B66+B67+B70+B71</f>
        <v>5178434</v>
      </c>
      <c r="C64" s="34">
        <f t="shared" ref="C64:E64" si="38">+C65+C66+C67+C70+C71</f>
        <v>5158871</v>
      </c>
      <c r="D64" s="34">
        <f t="shared" si="38"/>
        <v>2139617</v>
      </c>
      <c r="E64" s="34">
        <f t="shared" si="38"/>
        <v>1622338</v>
      </c>
      <c r="F64" s="35">
        <f t="shared" si="16"/>
        <v>75.823757242534526</v>
      </c>
      <c r="G64" s="34">
        <f>+G65+G66+G67+G70+G71</f>
        <v>0</v>
      </c>
      <c r="H64" s="34">
        <f t="shared" ref="H64:L64" si="39">+H65+H66+H67+H70+H71</f>
        <v>0</v>
      </c>
      <c r="I64" s="34">
        <f>+I65+I66+I67+I70+I71</f>
        <v>1622338</v>
      </c>
      <c r="J64" s="34">
        <f>+J65+J66+J67+J70+J71</f>
        <v>1503473</v>
      </c>
      <c r="K64" s="34">
        <f t="shared" si="39"/>
        <v>517279</v>
      </c>
      <c r="L64" s="34">
        <f t="shared" si="39"/>
        <v>3536533</v>
      </c>
      <c r="M64" s="35">
        <f t="shared" si="18"/>
        <v>75.823757242534526</v>
      </c>
      <c r="N64" s="35">
        <f t="shared" si="19"/>
        <v>31.447539587634584</v>
      </c>
      <c r="P64" s="37"/>
    </row>
    <row r="65" spans="1:16" s="59" customFormat="1" ht="32.25" customHeight="1" x14ac:dyDescent="0.25">
      <c r="A65" s="38" t="s">
        <v>69</v>
      </c>
      <c r="B65" s="39">
        <v>2931098</v>
      </c>
      <c r="C65" s="39">
        <v>3048950</v>
      </c>
      <c r="D65" s="39">
        <v>1379819</v>
      </c>
      <c r="E65" s="39">
        <v>1004496</v>
      </c>
      <c r="F65" s="40">
        <f t="shared" si="16"/>
        <v>72.799113506916484</v>
      </c>
      <c r="G65" s="39"/>
      <c r="H65" s="39"/>
      <c r="I65" s="39">
        <f>+E65+G65+H65</f>
        <v>1004496</v>
      </c>
      <c r="J65" s="39">
        <v>930316</v>
      </c>
      <c r="K65" s="39">
        <f>+D65-I65</f>
        <v>375323</v>
      </c>
      <c r="L65" s="39">
        <f>+C65-I65</f>
        <v>2044454</v>
      </c>
      <c r="M65" s="41">
        <f t="shared" si="18"/>
        <v>72.799113506916484</v>
      </c>
      <c r="N65" s="41">
        <f t="shared" si="19"/>
        <v>32.945637022581543</v>
      </c>
      <c r="P65" s="37"/>
    </row>
    <row r="66" spans="1:16" s="59" customFormat="1" ht="35.1" customHeight="1" x14ac:dyDescent="0.25">
      <c r="A66" s="38" t="s">
        <v>70</v>
      </c>
      <c r="B66" s="39">
        <v>701183</v>
      </c>
      <c r="C66" s="39">
        <v>671683</v>
      </c>
      <c r="D66" s="39">
        <v>229829</v>
      </c>
      <c r="E66" s="39">
        <v>214999</v>
      </c>
      <c r="F66" s="40">
        <f t="shared" si="16"/>
        <v>93.547376527766289</v>
      </c>
      <c r="G66" s="39"/>
      <c r="H66" s="39"/>
      <c r="I66" s="39">
        <f>+E66+G66+H66</f>
        <v>214999</v>
      </c>
      <c r="J66" s="39">
        <v>199268</v>
      </c>
      <c r="K66" s="39">
        <f>+D66-I66</f>
        <v>14830</v>
      </c>
      <c r="L66" s="39">
        <f>+C66-I66</f>
        <v>456684</v>
      </c>
      <c r="M66" s="41">
        <f t="shared" si="18"/>
        <v>93.547376527766289</v>
      </c>
      <c r="N66" s="41">
        <f t="shared" si="19"/>
        <v>32.008998292349219</v>
      </c>
      <c r="P66" s="37"/>
    </row>
    <row r="67" spans="1:16" s="57" customFormat="1" ht="24.95" customHeight="1" x14ac:dyDescent="0.25">
      <c r="A67" s="38" t="s">
        <v>71</v>
      </c>
      <c r="B67" s="39">
        <f>+B68+B69</f>
        <v>1205006</v>
      </c>
      <c r="C67" s="39">
        <f t="shared" ref="C67:E67" si="40">+C68+C69</f>
        <v>1116046</v>
      </c>
      <c r="D67" s="39">
        <f t="shared" si="40"/>
        <v>419353</v>
      </c>
      <c r="E67" s="39">
        <f t="shared" si="40"/>
        <v>305698</v>
      </c>
      <c r="F67" s="40">
        <f t="shared" si="16"/>
        <v>72.897535012268904</v>
      </c>
      <c r="G67" s="39">
        <f>+G68+G69</f>
        <v>0</v>
      </c>
      <c r="H67" s="39">
        <f t="shared" ref="H67:L67" si="41">+H68+H69</f>
        <v>0</v>
      </c>
      <c r="I67" s="39">
        <f t="shared" si="41"/>
        <v>305698</v>
      </c>
      <c r="J67" s="39">
        <f t="shared" si="41"/>
        <v>284928</v>
      </c>
      <c r="K67" s="39">
        <f t="shared" si="41"/>
        <v>113655</v>
      </c>
      <c r="L67" s="39">
        <f t="shared" si="41"/>
        <v>810348</v>
      </c>
      <c r="M67" s="41">
        <f t="shared" si="18"/>
        <v>72.897535012268904</v>
      </c>
      <c r="N67" s="41">
        <f t="shared" si="19"/>
        <v>27.391164880300632</v>
      </c>
      <c r="P67" s="9"/>
    </row>
    <row r="68" spans="1:16" s="57" customFormat="1" ht="24.95" customHeight="1" x14ac:dyDescent="0.25">
      <c r="A68" s="43" t="s">
        <v>72</v>
      </c>
      <c r="B68" s="44">
        <v>984089</v>
      </c>
      <c r="C68" s="44">
        <v>904339</v>
      </c>
      <c r="D68" s="44">
        <v>346906</v>
      </c>
      <c r="E68" s="44">
        <v>256981</v>
      </c>
      <c r="F68" s="52">
        <f t="shared" si="16"/>
        <v>74.077992309155789</v>
      </c>
      <c r="G68" s="44"/>
      <c r="H68" s="44"/>
      <c r="I68" s="44">
        <f>+E68+G68+H68</f>
        <v>256981</v>
      </c>
      <c r="J68" s="44">
        <v>239484</v>
      </c>
      <c r="K68" s="44">
        <f>+D68-I68</f>
        <v>89925</v>
      </c>
      <c r="L68" s="44">
        <f>+C68-I68</f>
        <v>647358</v>
      </c>
      <c r="M68" s="45">
        <f t="shared" si="18"/>
        <v>74.077992309155789</v>
      </c>
      <c r="N68" s="45">
        <f t="shared" si="19"/>
        <v>28.416445602810452</v>
      </c>
      <c r="P68" s="9"/>
    </row>
    <row r="69" spans="1:16" s="59" customFormat="1" ht="30" customHeight="1" x14ac:dyDescent="0.25">
      <c r="A69" s="43" t="s">
        <v>73</v>
      </c>
      <c r="B69" s="44">
        <v>220917</v>
      </c>
      <c r="C69" s="44">
        <v>211707</v>
      </c>
      <c r="D69" s="44">
        <v>72447</v>
      </c>
      <c r="E69" s="44">
        <v>48717</v>
      </c>
      <c r="F69" s="52">
        <f t="shared" si="16"/>
        <v>67.245020497743184</v>
      </c>
      <c r="G69" s="44"/>
      <c r="H69" s="44"/>
      <c r="I69" s="44">
        <f>+E69+G69+H69</f>
        <v>48717</v>
      </c>
      <c r="J69" s="44">
        <v>45444</v>
      </c>
      <c r="K69" s="44">
        <f>+D69-I69</f>
        <v>23730</v>
      </c>
      <c r="L69" s="44">
        <f>+C69-I69</f>
        <v>162990</v>
      </c>
      <c r="M69" s="45">
        <f t="shared" si="18"/>
        <v>67.245020497743184</v>
      </c>
      <c r="N69" s="45">
        <f t="shared" si="19"/>
        <v>23.011520639374229</v>
      </c>
      <c r="P69" s="37"/>
    </row>
    <row r="70" spans="1:16" s="59" customFormat="1" ht="27.75" customHeight="1" x14ac:dyDescent="0.25">
      <c r="A70" s="38" t="s">
        <v>74</v>
      </c>
      <c r="B70" s="39">
        <v>163364</v>
      </c>
      <c r="C70" s="39">
        <v>160524</v>
      </c>
      <c r="D70" s="39">
        <v>54938</v>
      </c>
      <c r="E70" s="39">
        <v>48895</v>
      </c>
      <c r="F70" s="40">
        <f t="shared" si="16"/>
        <v>89.000327642069237</v>
      </c>
      <c r="G70" s="39"/>
      <c r="H70" s="39"/>
      <c r="I70" s="39">
        <f>+E70+G70+H70</f>
        <v>48895</v>
      </c>
      <c r="J70" s="39">
        <v>44941</v>
      </c>
      <c r="K70" s="39">
        <f>+D70-I70</f>
        <v>6043</v>
      </c>
      <c r="L70" s="39">
        <f>+C70-I70</f>
        <v>111629</v>
      </c>
      <c r="M70" s="41">
        <f t="shared" si="18"/>
        <v>89.000327642069237</v>
      </c>
      <c r="N70" s="41">
        <f t="shared" si="19"/>
        <v>30.459619745334031</v>
      </c>
      <c r="P70" s="37"/>
    </row>
    <row r="71" spans="1:16" s="58" customFormat="1" ht="29.25" customHeight="1" x14ac:dyDescent="0.25">
      <c r="A71" s="38" t="s">
        <v>75</v>
      </c>
      <c r="B71" s="39">
        <v>177783</v>
      </c>
      <c r="C71" s="39">
        <v>161668</v>
      </c>
      <c r="D71" s="39">
        <v>55678</v>
      </c>
      <c r="E71" s="39">
        <v>48250</v>
      </c>
      <c r="F71" s="40">
        <f t="shared" si="16"/>
        <v>86.659003556162219</v>
      </c>
      <c r="G71" s="39"/>
      <c r="H71" s="39"/>
      <c r="I71" s="39">
        <f>+E71+G71+H71</f>
        <v>48250</v>
      </c>
      <c r="J71" s="39">
        <v>44020</v>
      </c>
      <c r="K71" s="39">
        <f>+D71-I71</f>
        <v>7428</v>
      </c>
      <c r="L71" s="39">
        <f>+C71-I71</f>
        <v>113418</v>
      </c>
      <c r="M71" s="41">
        <f t="shared" si="18"/>
        <v>86.659003556162219</v>
      </c>
      <c r="N71" s="41">
        <f t="shared" si="19"/>
        <v>29.845114679466562</v>
      </c>
      <c r="P71" s="9"/>
    </row>
    <row r="72" spans="1:16" s="59" customFormat="1" ht="35.1" customHeight="1" x14ac:dyDescent="0.25">
      <c r="A72" s="33" t="s">
        <v>76</v>
      </c>
      <c r="B72" s="34">
        <f>+B73+B76</f>
        <v>11819144</v>
      </c>
      <c r="C72" s="34">
        <f t="shared" ref="C72:E72" si="42">+C73+C76</f>
        <v>10078427</v>
      </c>
      <c r="D72" s="34">
        <f t="shared" si="42"/>
        <v>2824132</v>
      </c>
      <c r="E72" s="34">
        <f t="shared" si="42"/>
        <v>2120744</v>
      </c>
      <c r="F72" s="35">
        <f t="shared" si="16"/>
        <v>75.093657095348235</v>
      </c>
      <c r="G72" s="34">
        <f>+G73+G76</f>
        <v>0</v>
      </c>
      <c r="H72" s="34">
        <f t="shared" ref="H72:L72" si="43">+H73+H76</f>
        <v>0</v>
      </c>
      <c r="I72" s="34">
        <f t="shared" si="43"/>
        <v>2120744</v>
      </c>
      <c r="J72" s="34">
        <f t="shared" si="43"/>
        <v>1974440</v>
      </c>
      <c r="K72" s="34">
        <f t="shared" si="43"/>
        <v>703388</v>
      </c>
      <c r="L72" s="34">
        <f t="shared" si="43"/>
        <v>7957683</v>
      </c>
      <c r="M72" s="35">
        <f t="shared" si="18"/>
        <v>75.093657095348235</v>
      </c>
      <c r="N72" s="35">
        <f t="shared" si="19"/>
        <v>21.04241068571514</v>
      </c>
      <c r="P72" s="37"/>
    </row>
    <row r="73" spans="1:16" s="57" customFormat="1" ht="24.95" customHeight="1" x14ac:dyDescent="0.25">
      <c r="A73" s="38" t="s">
        <v>77</v>
      </c>
      <c r="B73" s="39">
        <f>+B74+B75</f>
        <v>3752251</v>
      </c>
      <c r="C73" s="39">
        <f t="shared" ref="C73:D73" si="44">+C74+C75</f>
        <v>3392725</v>
      </c>
      <c r="D73" s="39">
        <f t="shared" si="44"/>
        <v>1188163</v>
      </c>
      <c r="E73" s="39">
        <f>+E74+E75</f>
        <v>948276</v>
      </c>
      <c r="F73" s="40">
        <f t="shared" si="16"/>
        <v>79.810261723349413</v>
      </c>
      <c r="G73" s="39">
        <f>+G74+G75</f>
        <v>0</v>
      </c>
      <c r="H73" s="39">
        <f t="shared" ref="H73:L73" si="45">+H74+H75</f>
        <v>0</v>
      </c>
      <c r="I73" s="39">
        <f t="shared" si="45"/>
        <v>948276</v>
      </c>
      <c r="J73" s="39">
        <f t="shared" si="45"/>
        <v>873707</v>
      </c>
      <c r="K73" s="39">
        <f t="shared" si="45"/>
        <v>239887</v>
      </c>
      <c r="L73" s="39">
        <f t="shared" si="45"/>
        <v>2444449</v>
      </c>
      <c r="M73" s="41">
        <f t="shared" si="18"/>
        <v>79.810261723349413</v>
      </c>
      <c r="N73" s="41">
        <f t="shared" si="19"/>
        <v>27.950275958116261</v>
      </c>
      <c r="P73" s="9"/>
    </row>
    <row r="74" spans="1:16" s="57" customFormat="1" ht="24.95" customHeight="1" x14ac:dyDescent="0.25">
      <c r="A74" s="53" t="s">
        <v>78</v>
      </c>
      <c r="B74" s="54">
        <v>1584930</v>
      </c>
      <c r="C74" s="54">
        <v>1550330</v>
      </c>
      <c r="D74" s="54">
        <v>537046</v>
      </c>
      <c r="E74" s="54">
        <v>451652</v>
      </c>
      <c r="F74" s="55">
        <f t="shared" si="16"/>
        <v>84.099313652834212</v>
      </c>
      <c r="G74" s="54"/>
      <c r="H74" s="54"/>
      <c r="I74" s="54">
        <f>+E74+G74+H74</f>
        <v>451652</v>
      </c>
      <c r="J74" s="54">
        <v>422504</v>
      </c>
      <c r="K74" s="54">
        <f>+D74-I74</f>
        <v>85394</v>
      </c>
      <c r="L74" s="54">
        <f>+C74-I74</f>
        <v>1098678</v>
      </c>
      <c r="M74" s="56">
        <f t="shared" si="18"/>
        <v>84.099313652834212</v>
      </c>
      <c r="N74" s="56">
        <f t="shared" si="19"/>
        <v>29.132636277437708</v>
      </c>
      <c r="P74" s="9"/>
    </row>
    <row r="75" spans="1:16" s="59" customFormat="1" ht="24.75" customHeight="1" x14ac:dyDescent="0.25">
      <c r="A75" s="43" t="s">
        <v>79</v>
      </c>
      <c r="B75" s="44">
        <v>2167321</v>
      </c>
      <c r="C75" s="44">
        <v>1842395</v>
      </c>
      <c r="D75" s="44">
        <v>651117</v>
      </c>
      <c r="E75" s="44">
        <v>496624</v>
      </c>
      <c r="F75" s="52">
        <f t="shared" si="16"/>
        <v>76.27262074250865</v>
      </c>
      <c r="G75" s="44"/>
      <c r="H75" s="44"/>
      <c r="I75" s="44">
        <f>+E75+G75+H75</f>
        <v>496624</v>
      </c>
      <c r="J75" s="44">
        <v>451203</v>
      </c>
      <c r="K75" s="44">
        <f>+D75-I75</f>
        <v>154493</v>
      </c>
      <c r="L75" s="44">
        <f>+C75-I75</f>
        <v>1345771</v>
      </c>
      <c r="M75" s="45">
        <f t="shared" si="18"/>
        <v>76.27262074250865</v>
      </c>
      <c r="N75" s="45">
        <f t="shared" si="19"/>
        <v>26.955348880126138</v>
      </c>
      <c r="P75" s="37"/>
    </row>
    <row r="76" spans="1:16" s="57" customFormat="1" ht="24.95" customHeight="1" x14ac:dyDescent="0.25">
      <c r="A76" s="38" t="s">
        <v>80</v>
      </c>
      <c r="B76" s="39">
        <f>+B77+B78</f>
        <v>8066893</v>
      </c>
      <c r="C76" s="39">
        <f t="shared" ref="C76:D76" si="46">+C77+C78</f>
        <v>6685702</v>
      </c>
      <c r="D76" s="39">
        <f t="shared" si="46"/>
        <v>1635969</v>
      </c>
      <c r="E76" s="39">
        <f>+E77+E78</f>
        <v>1172468</v>
      </c>
      <c r="F76" s="40">
        <f t="shared" si="16"/>
        <v>71.668106180496082</v>
      </c>
      <c r="G76" s="39">
        <f>+G77+G78</f>
        <v>0</v>
      </c>
      <c r="H76" s="39">
        <f t="shared" ref="H76:L76" si="47">+H77+H78</f>
        <v>0</v>
      </c>
      <c r="I76" s="39">
        <f t="shared" si="47"/>
        <v>1172468</v>
      </c>
      <c r="J76" s="39">
        <f t="shared" si="47"/>
        <v>1100733</v>
      </c>
      <c r="K76" s="39">
        <f t="shared" si="47"/>
        <v>463501</v>
      </c>
      <c r="L76" s="39">
        <f t="shared" si="47"/>
        <v>5513234</v>
      </c>
      <c r="M76" s="41">
        <f t="shared" si="18"/>
        <v>71.668106180496082</v>
      </c>
      <c r="N76" s="41">
        <f t="shared" si="19"/>
        <v>17.536946755927797</v>
      </c>
      <c r="P76" s="9"/>
    </row>
    <row r="77" spans="1:16" s="57" customFormat="1" ht="24.95" customHeight="1" x14ac:dyDescent="0.25">
      <c r="A77" s="53" t="s">
        <v>81</v>
      </c>
      <c r="B77" s="54">
        <v>7925330</v>
      </c>
      <c r="C77" s="54">
        <v>6556819</v>
      </c>
      <c r="D77" s="54">
        <v>1591858</v>
      </c>
      <c r="E77" s="54">
        <v>1137999</v>
      </c>
      <c r="F77" s="55">
        <f t="shared" si="16"/>
        <v>71.488725753176467</v>
      </c>
      <c r="G77" s="54"/>
      <c r="H77" s="54"/>
      <c r="I77" s="54">
        <f>+E77+G77+H77</f>
        <v>1137999</v>
      </c>
      <c r="J77" s="54">
        <v>1069897</v>
      </c>
      <c r="K77" s="54">
        <f>+D77-I77</f>
        <v>453859</v>
      </c>
      <c r="L77" s="54">
        <f>+C77-I77</f>
        <v>5418820</v>
      </c>
      <c r="M77" s="56">
        <f t="shared" si="18"/>
        <v>71.488725753176467</v>
      </c>
      <c r="N77" s="56">
        <f t="shared" si="19"/>
        <v>17.355961785737868</v>
      </c>
      <c r="P77" s="9"/>
    </row>
    <row r="78" spans="1:16" s="58" customFormat="1" ht="27.75" customHeight="1" x14ac:dyDescent="0.25">
      <c r="A78" s="43" t="s">
        <v>82</v>
      </c>
      <c r="B78" s="44">
        <v>141563</v>
      </c>
      <c r="C78" s="44">
        <v>128883</v>
      </c>
      <c r="D78" s="44">
        <v>44111</v>
      </c>
      <c r="E78" s="44">
        <v>34469</v>
      </c>
      <c r="F78" s="52">
        <f t="shared" si="16"/>
        <v>78.141506653669154</v>
      </c>
      <c r="G78" s="44"/>
      <c r="H78" s="44"/>
      <c r="I78" s="44">
        <f>+E78+G78+H78</f>
        <v>34469</v>
      </c>
      <c r="J78" s="44">
        <v>30836</v>
      </c>
      <c r="K78" s="44">
        <f>+D78-I78</f>
        <v>9642</v>
      </c>
      <c r="L78" s="44">
        <f>+C78-I78</f>
        <v>94414</v>
      </c>
      <c r="M78" s="45">
        <f t="shared" si="18"/>
        <v>78.141506653669154</v>
      </c>
      <c r="N78" s="45">
        <f t="shared" si="19"/>
        <v>26.74441159811612</v>
      </c>
      <c r="P78" s="9"/>
    </row>
    <row r="79" spans="1:16" s="59" customFormat="1" ht="35.1" customHeight="1" x14ac:dyDescent="0.25">
      <c r="A79" s="33" t="s">
        <v>83</v>
      </c>
      <c r="B79" s="34">
        <f>+B80+B86+B93+B94+B95</f>
        <v>16430232</v>
      </c>
      <c r="C79" s="34">
        <f>+C80+C86+C93+C94+C95</f>
        <v>14412970</v>
      </c>
      <c r="D79" s="34">
        <f t="shared" ref="D79:E79" si="48">+D80+D86+D93+D94+D95</f>
        <v>5620253</v>
      </c>
      <c r="E79" s="34">
        <f t="shared" si="48"/>
        <v>3903199</v>
      </c>
      <c r="F79" s="35">
        <f t="shared" si="16"/>
        <v>69.44881306944724</v>
      </c>
      <c r="G79" s="34">
        <f>+G80+G86+G93+G94+G95</f>
        <v>0</v>
      </c>
      <c r="H79" s="34">
        <f t="shared" ref="H79:L79" si="49">+H80+H86+H93+H94+H95</f>
        <v>0</v>
      </c>
      <c r="I79" s="34">
        <f t="shared" si="49"/>
        <v>3903199</v>
      </c>
      <c r="J79" s="34">
        <f t="shared" si="49"/>
        <v>3501214</v>
      </c>
      <c r="K79" s="34">
        <f t="shared" si="49"/>
        <v>1717054</v>
      </c>
      <c r="L79" s="34">
        <f t="shared" si="49"/>
        <v>10509771</v>
      </c>
      <c r="M79" s="35">
        <f t="shared" si="18"/>
        <v>69.44881306944724</v>
      </c>
      <c r="N79" s="35">
        <f t="shared" si="19"/>
        <v>27.08115676366495</v>
      </c>
      <c r="P79" s="37"/>
    </row>
    <row r="80" spans="1:16" s="57" customFormat="1" ht="24.95" customHeight="1" x14ac:dyDescent="0.25">
      <c r="A80" s="38" t="s">
        <v>84</v>
      </c>
      <c r="B80" s="39">
        <f>+B81+B82+B83+B84+B85</f>
        <v>10627918</v>
      </c>
      <c r="C80" s="39">
        <f>+C81+C82+C83+C84+C85</f>
        <v>9099323</v>
      </c>
      <c r="D80" s="39">
        <f t="shared" ref="D80:E80" si="50">+D81+D82+D83+D84+D85</f>
        <v>3608379</v>
      </c>
      <c r="E80" s="39">
        <f t="shared" si="50"/>
        <v>2281457</v>
      </c>
      <c r="F80" s="40">
        <f t="shared" si="16"/>
        <v>63.226645538065704</v>
      </c>
      <c r="G80" s="39">
        <f>+G81+G82+G83+G84+G85</f>
        <v>0</v>
      </c>
      <c r="H80" s="39">
        <f t="shared" ref="H80:L80" si="51">+H81+H82+H83+H84+H85</f>
        <v>0</v>
      </c>
      <c r="I80" s="39">
        <f t="shared" si="51"/>
        <v>2281457</v>
      </c>
      <c r="J80" s="39">
        <f t="shared" si="51"/>
        <v>2117144</v>
      </c>
      <c r="K80" s="39">
        <f t="shared" si="51"/>
        <v>1326922</v>
      </c>
      <c r="L80" s="39">
        <f t="shared" si="51"/>
        <v>6817866</v>
      </c>
      <c r="M80" s="41">
        <f t="shared" si="18"/>
        <v>63.226645538065704</v>
      </c>
      <c r="N80" s="41">
        <f t="shared" si="19"/>
        <v>25.072821351654401</v>
      </c>
      <c r="P80" s="9"/>
    </row>
    <row r="81" spans="1:16" s="57" customFormat="1" ht="24.95" customHeight="1" x14ac:dyDescent="0.25">
      <c r="A81" s="53" t="s">
        <v>85</v>
      </c>
      <c r="B81" s="54">
        <v>2492545</v>
      </c>
      <c r="C81" s="54">
        <v>1446362</v>
      </c>
      <c r="D81" s="54">
        <v>768468</v>
      </c>
      <c r="E81" s="54">
        <v>141384</v>
      </c>
      <c r="F81" s="55">
        <f t="shared" si="16"/>
        <v>18.398163619044645</v>
      </c>
      <c r="G81" s="54"/>
      <c r="H81" s="54"/>
      <c r="I81" s="54">
        <f>+E81+G81+H81</f>
        <v>141384</v>
      </c>
      <c r="J81" s="54">
        <v>123847</v>
      </c>
      <c r="K81" s="54">
        <f>+D81-I81</f>
        <v>627084</v>
      </c>
      <c r="L81" s="54">
        <f>+C81-I81</f>
        <v>1304978</v>
      </c>
      <c r="M81" s="56">
        <f t="shared" si="18"/>
        <v>18.398163619044645</v>
      </c>
      <c r="N81" s="56">
        <f t="shared" si="19"/>
        <v>9.7751461943828719</v>
      </c>
      <c r="P81" s="9"/>
    </row>
    <row r="82" spans="1:16" s="57" customFormat="1" ht="24.95" customHeight="1" x14ac:dyDescent="0.25">
      <c r="A82" s="43" t="s">
        <v>86</v>
      </c>
      <c r="B82" s="44">
        <v>4060856</v>
      </c>
      <c r="C82" s="44">
        <v>4025016</v>
      </c>
      <c r="D82" s="44">
        <v>1439681</v>
      </c>
      <c r="E82" s="44">
        <v>1107953</v>
      </c>
      <c r="F82" s="52">
        <f t="shared" si="16"/>
        <v>76.958228940994573</v>
      </c>
      <c r="G82" s="44"/>
      <c r="H82" s="44"/>
      <c r="I82" s="44">
        <f>+E82+G82+H82</f>
        <v>1107953</v>
      </c>
      <c r="J82" s="44">
        <v>1036479</v>
      </c>
      <c r="K82" s="44">
        <f>+D82-I82</f>
        <v>331728</v>
      </c>
      <c r="L82" s="44">
        <f>+C82-I82</f>
        <v>2917063</v>
      </c>
      <c r="M82" s="45">
        <f t="shared" si="18"/>
        <v>76.958228940994573</v>
      </c>
      <c r="N82" s="45">
        <f t="shared" si="19"/>
        <v>27.526673185895412</v>
      </c>
      <c r="P82" s="9"/>
    </row>
    <row r="83" spans="1:16" s="57" customFormat="1" ht="24.95" customHeight="1" x14ac:dyDescent="0.25">
      <c r="A83" s="53" t="s">
        <v>87</v>
      </c>
      <c r="B83" s="54">
        <v>1833073</v>
      </c>
      <c r="C83" s="54">
        <v>1493027</v>
      </c>
      <c r="D83" s="54">
        <v>606487</v>
      </c>
      <c r="E83" s="54">
        <v>415832</v>
      </c>
      <c r="F83" s="55">
        <f t="shared" si="16"/>
        <v>68.56404176841383</v>
      </c>
      <c r="G83" s="54"/>
      <c r="H83" s="54"/>
      <c r="I83" s="54">
        <f>+E83+G83+H83</f>
        <v>415832</v>
      </c>
      <c r="J83" s="54">
        <v>388218</v>
      </c>
      <c r="K83" s="54">
        <f>+D83-I83</f>
        <v>190655</v>
      </c>
      <c r="L83" s="54">
        <f>+C83-I83</f>
        <v>1077195</v>
      </c>
      <c r="M83" s="56">
        <f t="shared" si="18"/>
        <v>68.56404176841383</v>
      </c>
      <c r="N83" s="56">
        <f t="shared" si="19"/>
        <v>27.851606166532822</v>
      </c>
      <c r="P83" s="9"/>
    </row>
    <row r="84" spans="1:16" s="57" customFormat="1" ht="24.95" customHeight="1" x14ac:dyDescent="0.25">
      <c r="A84" s="43" t="s">
        <v>88</v>
      </c>
      <c r="B84" s="44">
        <v>1688708</v>
      </c>
      <c r="C84" s="44">
        <v>1602251</v>
      </c>
      <c r="D84" s="44">
        <v>611389</v>
      </c>
      <c r="E84" s="44">
        <v>462510</v>
      </c>
      <c r="F84" s="52">
        <f t="shared" si="16"/>
        <v>75.649054857054992</v>
      </c>
      <c r="G84" s="44"/>
      <c r="H84" s="44"/>
      <c r="I84" s="44">
        <f>+E84+G84+H84</f>
        <v>462510</v>
      </c>
      <c r="J84" s="44">
        <v>423224</v>
      </c>
      <c r="K84" s="44">
        <f>+D84-I84</f>
        <v>148879</v>
      </c>
      <c r="L84" s="44">
        <f>+C84-I84</f>
        <v>1139741</v>
      </c>
      <c r="M84" s="45">
        <f t="shared" si="18"/>
        <v>75.649054857054992</v>
      </c>
      <c r="N84" s="45">
        <f t="shared" si="19"/>
        <v>28.866263775151335</v>
      </c>
      <c r="P84" s="9"/>
    </row>
    <row r="85" spans="1:16" s="59" customFormat="1" ht="26.25" customHeight="1" x14ac:dyDescent="0.25">
      <c r="A85" s="43" t="s">
        <v>89</v>
      </c>
      <c r="B85" s="44">
        <v>552736</v>
      </c>
      <c r="C85" s="44">
        <v>532667</v>
      </c>
      <c r="D85" s="44">
        <v>182354</v>
      </c>
      <c r="E85" s="44">
        <v>153778</v>
      </c>
      <c r="F85" s="52">
        <f t="shared" si="16"/>
        <v>84.329381313269792</v>
      </c>
      <c r="G85" s="44"/>
      <c r="H85" s="44"/>
      <c r="I85" s="44">
        <f>+E85+G85+H85</f>
        <v>153778</v>
      </c>
      <c r="J85" s="44">
        <v>145376</v>
      </c>
      <c r="K85" s="44">
        <f>+D85-I85</f>
        <v>28576</v>
      </c>
      <c r="L85" s="44">
        <f>+C85-I85</f>
        <v>378889</v>
      </c>
      <c r="M85" s="45">
        <f t="shared" si="18"/>
        <v>84.329381313269792</v>
      </c>
      <c r="N85" s="45">
        <f t="shared" si="19"/>
        <v>28.869443761299273</v>
      </c>
      <c r="P85" s="37"/>
    </row>
    <row r="86" spans="1:16" s="57" customFormat="1" ht="24.95" customHeight="1" x14ac:dyDescent="0.25">
      <c r="A86" s="38" t="s">
        <v>90</v>
      </c>
      <c r="B86" s="39">
        <f>+B87+B88+B89+B90+B91+B92</f>
        <v>5148055</v>
      </c>
      <c r="C86" s="39">
        <f t="shared" ref="C86:E86" si="52">+C87+C88+C89+C90+C91+C92</f>
        <v>4730531</v>
      </c>
      <c r="D86" s="39">
        <f t="shared" si="52"/>
        <v>1810014</v>
      </c>
      <c r="E86" s="39">
        <f t="shared" si="52"/>
        <v>1435201</v>
      </c>
      <c r="F86" s="40">
        <f t="shared" si="16"/>
        <v>79.292259617881413</v>
      </c>
      <c r="G86" s="39">
        <f>+G87+G88+G89+G90+G91+G92</f>
        <v>0</v>
      </c>
      <c r="H86" s="39">
        <f t="shared" ref="H86:L86" si="53">+H87+H88+H89+H90+H91+H92</f>
        <v>0</v>
      </c>
      <c r="I86" s="39">
        <f t="shared" si="53"/>
        <v>1435201</v>
      </c>
      <c r="J86" s="39">
        <f t="shared" si="53"/>
        <v>1211386</v>
      </c>
      <c r="K86" s="39">
        <f t="shared" si="53"/>
        <v>374813</v>
      </c>
      <c r="L86" s="39">
        <f t="shared" si="53"/>
        <v>3295330</v>
      </c>
      <c r="M86" s="41">
        <f t="shared" si="18"/>
        <v>79.292259617881413</v>
      </c>
      <c r="N86" s="41">
        <f t="shared" si="19"/>
        <v>30.339109922332185</v>
      </c>
      <c r="P86" s="9"/>
    </row>
    <row r="87" spans="1:16" s="57" customFormat="1" ht="24.95" customHeight="1" x14ac:dyDescent="0.25">
      <c r="A87" s="53" t="s">
        <v>91</v>
      </c>
      <c r="B87" s="54">
        <v>1010379</v>
      </c>
      <c r="C87" s="54">
        <v>959035</v>
      </c>
      <c r="D87" s="54">
        <v>358014</v>
      </c>
      <c r="E87" s="54">
        <v>281253</v>
      </c>
      <c r="F87" s="55">
        <f t="shared" si="16"/>
        <v>78.55921835458949</v>
      </c>
      <c r="G87" s="54"/>
      <c r="H87" s="54"/>
      <c r="I87" s="54">
        <f t="shared" ref="I87:I95" si="54">+E87+G87+H87</f>
        <v>281253</v>
      </c>
      <c r="J87" s="54">
        <v>248891</v>
      </c>
      <c r="K87" s="54">
        <f t="shared" ref="K87:K95" si="55">+D87-I87</f>
        <v>76761</v>
      </c>
      <c r="L87" s="54">
        <f t="shared" ref="L87:L95" si="56">+C87-I87</f>
        <v>677782</v>
      </c>
      <c r="M87" s="56">
        <f t="shared" si="18"/>
        <v>78.55921835458949</v>
      </c>
      <c r="N87" s="56">
        <f t="shared" si="19"/>
        <v>29.326666909966793</v>
      </c>
      <c r="P87" s="9"/>
    </row>
    <row r="88" spans="1:16" s="57" customFormat="1" ht="24.95" customHeight="1" x14ac:dyDescent="0.25">
      <c r="A88" s="43" t="s">
        <v>92</v>
      </c>
      <c r="B88" s="44">
        <v>1365498</v>
      </c>
      <c r="C88" s="44">
        <v>1169728</v>
      </c>
      <c r="D88" s="44">
        <v>406400</v>
      </c>
      <c r="E88" s="44">
        <v>357406</v>
      </c>
      <c r="F88" s="52">
        <f t="shared" si="16"/>
        <v>87.944389763779526</v>
      </c>
      <c r="G88" s="44"/>
      <c r="H88" s="44"/>
      <c r="I88" s="44">
        <f t="shared" si="54"/>
        <v>357406</v>
      </c>
      <c r="J88" s="44">
        <v>325902</v>
      </c>
      <c r="K88" s="44">
        <f t="shared" si="55"/>
        <v>48994</v>
      </c>
      <c r="L88" s="44">
        <f t="shared" si="56"/>
        <v>812322</v>
      </c>
      <c r="M88" s="45">
        <f t="shared" si="18"/>
        <v>87.944389763779526</v>
      </c>
      <c r="N88" s="45">
        <f t="shared" si="19"/>
        <v>30.554624664879356</v>
      </c>
      <c r="P88" s="9"/>
    </row>
    <row r="89" spans="1:16" s="57" customFormat="1" ht="24.95" customHeight="1" x14ac:dyDescent="0.25">
      <c r="A89" s="43" t="s">
        <v>93</v>
      </c>
      <c r="B89" s="44">
        <v>279603</v>
      </c>
      <c r="C89" s="44">
        <v>251273</v>
      </c>
      <c r="D89" s="44">
        <v>88101</v>
      </c>
      <c r="E89" s="44">
        <v>52751</v>
      </c>
      <c r="F89" s="52">
        <f t="shared" si="16"/>
        <v>59.875597325796527</v>
      </c>
      <c r="G89" s="44"/>
      <c r="H89" s="44"/>
      <c r="I89" s="44">
        <f t="shared" si="54"/>
        <v>52751</v>
      </c>
      <c r="J89" s="44">
        <v>47911</v>
      </c>
      <c r="K89" s="44">
        <f t="shared" si="55"/>
        <v>35350</v>
      </c>
      <c r="L89" s="44">
        <f t="shared" si="56"/>
        <v>198522</v>
      </c>
      <c r="M89" s="45">
        <f t="shared" si="18"/>
        <v>59.875597325796527</v>
      </c>
      <c r="N89" s="45">
        <f t="shared" si="19"/>
        <v>20.99350109243731</v>
      </c>
      <c r="P89" s="9"/>
    </row>
    <row r="90" spans="1:16" s="57" customFormat="1" ht="24.95" customHeight="1" x14ac:dyDescent="0.25">
      <c r="A90" s="43" t="s">
        <v>94</v>
      </c>
      <c r="B90" s="44">
        <v>211063</v>
      </c>
      <c r="C90" s="44">
        <v>189523</v>
      </c>
      <c r="D90" s="44">
        <v>64849</v>
      </c>
      <c r="E90" s="44">
        <v>46010</v>
      </c>
      <c r="F90" s="52">
        <f t="shared" si="16"/>
        <v>70.949436382982</v>
      </c>
      <c r="G90" s="44"/>
      <c r="H90" s="44"/>
      <c r="I90" s="44">
        <f t="shared" si="54"/>
        <v>46010</v>
      </c>
      <c r="J90" s="44">
        <v>42997</v>
      </c>
      <c r="K90" s="44">
        <f t="shared" si="55"/>
        <v>18839</v>
      </c>
      <c r="L90" s="44">
        <f t="shared" si="56"/>
        <v>143513</v>
      </c>
      <c r="M90" s="45">
        <f t="shared" si="18"/>
        <v>70.949436382982</v>
      </c>
      <c r="N90" s="45">
        <f t="shared" si="19"/>
        <v>24.276736860433825</v>
      </c>
      <c r="P90" s="9"/>
    </row>
    <row r="91" spans="1:16" s="57" customFormat="1" ht="24.95" customHeight="1" x14ac:dyDescent="0.25">
      <c r="A91" s="53" t="s">
        <v>95</v>
      </c>
      <c r="B91" s="54">
        <v>1574757</v>
      </c>
      <c r="C91" s="54">
        <v>1497403</v>
      </c>
      <c r="D91" s="54">
        <v>533323</v>
      </c>
      <c r="E91" s="54">
        <v>463014</v>
      </c>
      <c r="F91" s="55">
        <f t="shared" si="16"/>
        <v>86.816807075637087</v>
      </c>
      <c r="G91" s="54"/>
      <c r="H91" s="54"/>
      <c r="I91" s="54">
        <f t="shared" si="54"/>
        <v>463014</v>
      </c>
      <c r="J91" s="54">
        <v>412011</v>
      </c>
      <c r="K91" s="54">
        <f t="shared" si="55"/>
        <v>70309</v>
      </c>
      <c r="L91" s="54">
        <f t="shared" si="56"/>
        <v>1034389</v>
      </c>
      <c r="M91" s="56">
        <f t="shared" si="18"/>
        <v>86.816807075637087</v>
      </c>
      <c r="N91" s="56">
        <f t="shared" si="19"/>
        <v>30.921134791368786</v>
      </c>
      <c r="P91" s="9"/>
    </row>
    <row r="92" spans="1:16" s="36" customFormat="1" ht="29.25" customHeight="1" x14ac:dyDescent="0.2">
      <c r="A92" s="43" t="s">
        <v>96</v>
      </c>
      <c r="B92" s="44">
        <v>706755</v>
      </c>
      <c r="C92" s="44">
        <v>663569</v>
      </c>
      <c r="D92" s="44">
        <v>359327</v>
      </c>
      <c r="E92" s="44">
        <v>234767</v>
      </c>
      <c r="F92" s="52">
        <f t="shared" si="16"/>
        <v>65.335196074884436</v>
      </c>
      <c r="G92" s="44"/>
      <c r="H92" s="44"/>
      <c r="I92" s="44">
        <f t="shared" si="54"/>
        <v>234767</v>
      </c>
      <c r="J92" s="44">
        <v>133674</v>
      </c>
      <c r="K92" s="44">
        <f t="shared" si="55"/>
        <v>124560</v>
      </c>
      <c r="L92" s="44">
        <f t="shared" si="56"/>
        <v>428802</v>
      </c>
      <c r="M92" s="45">
        <f t="shared" si="18"/>
        <v>65.335196074884436</v>
      </c>
      <c r="N92" s="45">
        <f t="shared" si="19"/>
        <v>35.379440570611351</v>
      </c>
      <c r="P92" s="37"/>
    </row>
    <row r="93" spans="1:16" s="36" customFormat="1" ht="35.1" customHeight="1" x14ac:dyDescent="0.2">
      <c r="A93" s="38" t="s">
        <v>97</v>
      </c>
      <c r="B93" s="39">
        <v>434472</v>
      </c>
      <c r="C93" s="39">
        <v>416712</v>
      </c>
      <c r="D93" s="39">
        <v>144891</v>
      </c>
      <c r="E93" s="39">
        <v>131768</v>
      </c>
      <c r="F93" s="40">
        <f t="shared" si="16"/>
        <v>90.942846691650971</v>
      </c>
      <c r="G93" s="39"/>
      <c r="H93" s="39"/>
      <c r="I93" s="39">
        <f t="shared" si="54"/>
        <v>131768</v>
      </c>
      <c r="J93" s="39">
        <v>122445</v>
      </c>
      <c r="K93" s="39">
        <f t="shared" si="55"/>
        <v>13123</v>
      </c>
      <c r="L93" s="39">
        <f t="shared" si="56"/>
        <v>284944</v>
      </c>
      <c r="M93" s="41">
        <f t="shared" si="18"/>
        <v>90.942846691650971</v>
      </c>
      <c r="N93" s="41">
        <f t="shared" si="19"/>
        <v>31.620879648294263</v>
      </c>
      <c r="P93" s="37"/>
    </row>
    <row r="94" spans="1:16" ht="23.25" customHeight="1" x14ac:dyDescent="0.2">
      <c r="A94" s="38" t="s">
        <v>98</v>
      </c>
      <c r="B94" s="39">
        <v>108475</v>
      </c>
      <c r="C94" s="39">
        <v>83202</v>
      </c>
      <c r="D94" s="39">
        <v>28492</v>
      </c>
      <c r="E94" s="39">
        <v>27733</v>
      </c>
      <c r="F94" s="40">
        <f t="shared" si="16"/>
        <v>97.336094342271522</v>
      </c>
      <c r="G94" s="39"/>
      <c r="H94" s="39"/>
      <c r="I94" s="39">
        <f t="shared" si="54"/>
        <v>27733</v>
      </c>
      <c r="J94" s="39">
        <v>25466</v>
      </c>
      <c r="K94" s="39">
        <f t="shared" si="55"/>
        <v>759</v>
      </c>
      <c r="L94" s="39">
        <f t="shared" si="56"/>
        <v>55469</v>
      </c>
      <c r="M94" s="41">
        <f t="shared" si="18"/>
        <v>97.336094342271522</v>
      </c>
      <c r="N94" s="41">
        <f t="shared" si="19"/>
        <v>33.3321314391481</v>
      </c>
    </row>
    <row r="95" spans="1:16" ht="23.25" customHeight="1" x14ac:dyDescent="0.2">
      <c r="A95" s="38" t="s">
        <v>99</v>
      </c>
      <c r="B95" s="39">
        <v>111312</v>
      </c>
      <c r="C95" s="39">
        <v>83202</v>
      </c>
      <c r="D95" s="39">
        <v>28477</v>
      </c>
      <c r="E95" s="39">
        <v>27040</v>
      </c>
      <c r="F95" s="40">
        <f t="shared" si="16"/>
        <v>94.953822382975744</v>
      </c>
      <c r="G95" s="39"/>
      <c r="H95" s="39"/>
      <c r="I95" s="39">
        <f t="shared" si="54"/>
        <v>27040</v>
      </c>
      <c r="J95" s="39">
        <v>24773</v>
      </c>
      <c r="K95" s="39">
        <f t="shared" si="55"/>
        <v>1437</v>
      </c>
      <c r="L95" s="39">
        <f t="shared" si="56"/>
        <v>56162</v>
      </c>
      <c r="M95" s="41">
        <f t="shared" si="18"/>
        <v>94.953822382975744</v>
      </c>
      <c r="N95" s="41">
        <f t="shared" si="19"/>
        <v>32.499218768779599</v>
      </c>
    </row>
    <row r="96" spans="1:16" x14ac:dyDescent="0.25">
      <c r="A96" s="139" t="s">
        <v>100</v>
      </c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P96" s="2"/>
    </row>
    <row r="97" spans="1:16" ht="28.5" customHeight="1" x14ac:dyDescent="0.2">
      <c r="A97" s="140" t="s">
        <v>30</v>
      </c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</row>
    <row r="98" spans="1:16" ht="12.75" customHeight="1" x14ac:dyDescent="0.2">
      <c r="A98" s="142"/>
      <c r="B98" s="142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</row>
    <row r="99" spans="1:16" ht="60" customHeight="1" x14ac:dyDescent="0.2">
      <c r="A99" s="112" t="s">
        <v>5</v>
      </c>
      <c r="B99" s="115" t="s">
        <v>6</v>
      </c>
      <c r="C99" s="116"/>
      <c r="D99" s="117" t="s">
        <v>7</v>
      </c>
      <c r="E99" s="119" t="s">
        <v>8</v>
      </c>
      <c r="F99" s="119"/>
      <c r="G99" s="119"/>
      <c r="H99" s="120" t="s">
        <v>9</v>
      </c>
      <c r="I99" s="120" t="s">
        <v>10</v>
      </c>
      <c r="J99" s="117" t="s">
        <v>11</v>
      </c>
      <c r="K99" s="122" t="s">
        <v>12</v>
      </c>
      <c r="L99" s="123"/>
      <c r="M99" s="115" t="s">
        <v>13</v>
      </c>
      <c r="N99" s="116"/>
    </row>
    <row r="100" spans="1:16" ht="57" customHeight="1" x14ac:dyDescent="0.2">
      <c r="A100" s="113"/>
      <c r="B100" s="4" t="s">
        <v>14</v>
      </c>
      <c r="C100" s="4" t="s">
        <v>15</v>
      </c>
      <c r="D100" s="118"/>
      <c r="E100" s="4" t="s">
        <v>16</v>
      </c>
      <c r="F100" s="4" t="s">
        <v>13</v>
      </c>
      <c r="G100" s="5" t="s">
        <v>17</v>
      </c>
      <c r="H100" s="121"/>
      <c r="I100" s="121"/>
      <c r="J100" s="118"/>
      <c r="K100" s="4" t="s">
        <v>254</v>
      </c>
      <c r="L100" s="7" t="s">
        <v>257</v>
      </c>
      <c r="M100" s="6" t="s">
        <v>18</v>
      </c>
      <c r="N100" s="6" t="s">
        <v>19</v>
      </c>
    </row>
    <row r="101" spans="1:16" ht="27.75" customHeight="1" x14ac:dyDescent="0.2">
      <c r="A101" s="114"/>
      <c r="B101" s="7">
        <v>1</v>
      </c>
      <c r="C101" s="7">
        <v>2</v>
      </c>
      <c r="D101" s="7">
        <v>3</v>
      </c>
      <c r="E101" s="7">
        <v>4</v>
      </c>
      <c r="F101" s="7" t="s">
        <v>20</v>
      </c>
      <c r="G101" s="5">
        <v>6</v>
      </c>
      <c r="H101" s="5">
        <v>7</v>
      </c>
      <c r="I101" s="5" t="s">
        <v>21</v>
      </c>
      <c r="J101" s="7">
        <v>9</v>
      </c>
      <c r="K101" s="4" t="s">
        <v>22</v>
      </c>
      <c r="L101" s="7" t="s">
        <v>23</v>
      </c>
      <c r="M101" s="8" t="s">
        <v>24</v>
      </c>
      <c r="N101" s="8" t="s">
        <v>25</v>
      </c>
    </row>
    <row r="102" spans="1:16" ht="9" customHeight="1" x14ac:dyDescent="0.2">
      <c r="A102" s="60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108"/>
      <c r="M102" s="61"/>
      <c r="N102" s="62"/>
      <c r="P102" s="9"/>
    </row>
    <row r="103" spans="1:16" ht="48.75" customHeight="1" x14ac:dyDescent="0.2">
      <c r="A103" s="26" t="s">
        <v>101</v>
      </c>
      <c r="B103" s="27">
        <f>+B104+B105</f>
        <v>152528320</v>
      </c>
      <c r="C103" s="27">
        <f t="shared" ref="C103:E103" si="57">+C104+C105</f>
        <v>153276991</v>
      </c>
      <c r="D103" s="27">
        <f t="shared" si="57"/>
        <v>122394331</v>
      </c>
      <c r="E103" s="27">
        <f t="shared" si="57"/>
        <v>23419152</v>
      </c>
      <c r="F103" s="17">
        <f>+E103/D103*100</f>
        <v>19.134180324087069</v>
      </c>
      <c r="G103" s="27">
        <f>+G104+G105</f>
        <v>24284341</v>
      </c>
      <c r="H103" s="27">
        <f t="shared" ref="H103:L103" si="58">+H104+H105</f>
        <v>0</v>
      </c>
      <c r="I103" s="27">
        <f t="shared" si="58"/>
        <v>47703493</v>
      </c>
      <c r="J103" s="27">
        <f t="shared" si="58"/>
        <v>12687138</v>
      </c>
      <c r="K103" s="27">
        <f t="shared" si="58"/>
        <v>74690838</v>
      </c>
      <c r="L103" s="27">
        <f t="shared" si="58"/>
        <v>105573498</v>
      </c>
      <c r="M103" s="17">
        <f>+I103/D103*100</f>
        <v>38.975247146046335</v>
      </c>
      <c r="N103" s="17">
        <f>+I103/C103*100</f>
        <v>31.122409625068904</v>
      </c>
      <c r="P103" s="9"/>
    </row>
    <row r="104" spans="1:16" ht="39.950000000000003" customHeight="1" x14ac:dyDescent="0.2">
      <c r="A104" s="28" t="s">
        <v>102</v>
      </c>
      <c r="B104" s="29">
        <f>+B107+B111+B133+B151+B155+B162+B246</f>
        <v>32799820</v>
      </c>
      <c r="C104" s="29">
        <f>+C107+C111+C133+C151+C155+C162+C246</f>
        <v>33548491</v>
      </c>
      <c r="D104" s="29">
        <f>+D107+D111+D133+D151+D155+D162+D246</f>
        <v>30632576</v>
      </c>
      <c r="E104" s="29">
        <f>+E107+E111+E133+E151+E155+E162+E246</f>
        <v>15165042</v>
      </c>
      <c r="F104" s="30">
        <f>+E104/D104*100</f>
        <v>49.506257651984612</v>
      </c>
      <c r="G104" s="29">
        <f t="shared" ref="G104:L104" si="59">+G107+G111+G133+G151+G155+G162+G246</f>
        <v>1424022</v>
      </c>
      <c r="H104" s="29">
        <f t="shared" si="59"/>
        <v>0</v>
      </c>
      <c r="I104" s="29">
        <f t="shared" si="59"/>
        <v>16589064</v>
      </c>
      <c r="J104" s="29">
        <f t="shared" si="59"/>
        <v>8350879</v>
      </c>
      <c r="K104" s="29">
        <f t="shared" si="59"/>
        <v>14043512</v>
      </c>
      <c r="L104" s="29">
        <f t="shared" si="59"/>
        <v>16959427</v>
      </c>
      <c r="M104" s="30">
        <f>+I104/D104*100</f>
        <v>54.154975409185305</v>
      </c>
      <c r="N104" s="30">
        <f>+I104/C104*100</f>
        <v>49.448018392243036</v>
      </c>
      <c r="P104" s="9"/>
    </row>
    <row r="105" spans="1:16" ht="35.25" customHeight="1" x14ac:dyDescent="0.2">
      <c r="A105" s="28" t="s">
        <v>103</v>
      </c>
      <c r="B105" s="29">
        <f>+B166</f>
        <v>119728500</v>
      </c>
      <c r="C105" s="29">
        <f t="shared" ref="C105:E105" si="60">+C166</f>
        <v>119728500</v>
      </c>
      <c r="D105" s="29">
        <f t="shared" si="60"/>
        <v>91761755</v>
      </c>
      <c r="E105" s="29">
        <f t="shared" si="60"/>
        <v>8254110</v>
      </c>
      <c r="F105" s="30">
        <f>+E105/D105*100</f>
        <v>8.9951527191257394</v>
      </c>
      <c r="G105" s="29">
        <f>+G166</f>
        <v>22860319</v>
      </c>
      <c r="H105" s="29">
        <f t="shared" ref="H105:L105" si="61">+H166</f>
        <v>0</v>
      </c>
      <c r="I105" s="29">
        <f t="shared" si="61"/>
        <v>31114429</v>
      </c>
      <c r="J105" s="29">
        <f t="shared" si="61"/>
        <v>4336259</v>
      </c>
      <c r="K105" s="29">
        <f t="shared" si="61"/>
        <v>60647326</v>
      </c>
      <c r="L105" s="29">
        <f t="shared" si="61"/>
        <v>88614071</v>
      </c>
      <c r="M105" s="30">
        <f>+I105/D105*100</f>
        <v>33.907839927429464</v>
      </c>
      <c r="N105" s="30">
        <f>+I105/C105*100</f>
        <v>25.987487523856057</v>
      </c>
    </row>
    <row r="106" spans="1:16" s="31" customFormat="1" ht="9" customHeight="1" x14ac:dyDescent="0.2">
      <c r="A106" s="124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6"/>
      <c r="P106" s="9"/>
    </row>
    <row r="107" spans="1:16" s="63" customFormat="1" ht="35.1" customHeight="1" x14ac:dyDescent="0.2">
      <c r="A107" s="33" t="s">
        <v>37</v>
      </c>
      <c r="B107" s="34">
        <f>+B108+B110</f>
        <v>22600000</v>
      </c>
      <c r="C107" s="34">
        <f t="shared" ref="C107:E107" si="62">+C108+C110</f>
        <v>22600000</v>
      </c>
      <c r="D107" s="34">
        <f t="shared" si="62"/>
        <v>22600000</v>
      </c>
      <c r="E107" s="34">
        <f t="shared" si="62"/>
        <v>13425814</v>
      </c>
      <c r="F107" s="35">
        <f t="shared" ref="F107:F115" si="63">+E107/D107*100</f>
        <v>59.406256637168141</v>
      </c>
      <c r="G107" s="34">
        <f>+G108+G110</f>
        <v>0</v>
      </c>
      <c r="H107" s="34">
        <f t="shared" ref="H107:J107" si="64">+H108+H110</f>
        <v>0</v>
      </c>
      <c r="I107" s="34">
        <f t="shared" si="64"/>
        <v>13425814</v>
      </c>
      <c r="J107" s="34">
        <f t="shared" si="64"/>
        <v>7384000</v>
      </c>
      <c r="K107" s="34">
        <f>+K108+K110</f>
        <v>9174186</v>
      </c>
      <c r="L107" s="34">
        <f>+L108+L110</f>
        <v>9174186</v>
      </c>
      <c r="M107" s="35">
        <f>+I107/D107*100</f>
        <v>59.406256637168141</v>
      </c>
      <c r="N107" s="35">
        <f t="shared" ref="N107:N114" si="65">+I107/C107*100</f>
        <v>59.406256637168141</v>
      </c>
      <c r="P107" s="64"/>
    </row>
    <row r="108" spans="1:16" s="65" customFormat="1" ht="24.95" customHeight="1" x14ac:dyDescent="0.2">
      <c r="A108" s="38" t="s">
        <v>38</v>
      </c>
      <c r="B108" s="39">
        <f>+B109</f>
        <v>500000</v>
      </c>
      <c r="C108" s="39">
        <f t="shared" ref="C108:E108" si="66">+C109</f>
        <v>500000</v>
      </c>
      <c r="D108" s="39">
        <f t="shared" si="66"/>
        <v>500000</v>
      </c>
      <c r="E108" s="39">
        <f t="shared" si="66"/>
        <v>321814</v>
      </c>
      <c r="F108" s="40">
        <f t="shared" si="63"/>
        <v>64.362799999999993</v>
      </c>
      <c r="G108" s="39">
        <f>+G109</f>
        <v>0</v>
      </c>
      <c r="H108" s="39">
        <f t="shared" ref="H108:L108" si="67">+H109</f>
        <v>0</v>
      </c>
      <c r="I108" s="39">
        <f t="shared" si="67"/>
        <v>321814</v>
      </c>
      <c r="J108" s="39">
        <f t="shared" si="67"/>
        <v>0</v>
      </c>
      <c r="K108" s="39">
        <f t="shared" si="67"/>
        <v>178186</v>
      </c>
      <c r="L108" s="39">
        <f t="shared" si="67"/>
        <v>178186</v>
      </c>
      <c r="M108" s="41">
        <f>+I108/D108*100</f>
        <v>64.362799999999993</v>
      </c>
      <c r="N108" s="41">
        <f t="shared" si="65"/>
        <v>64.362799999999993</v>
      </c>
      <c r="P108" s="66"/>
    </row>
    <row r="109" spans="1:16" s="69" customFormat="1" ht="24.75" customHeight="1" x14ac:dyDescent="0.2">
      <c r="A109" s="67" t="s">
        <v>104</v>
      </c>
      <c r="B109" s="44">
        <v>500000</v>
      </c>
      <c r="C109" s="44">
        <v>500000</v>
      </c>
      <c r="D109" s="44">
        <v>500000</v>
      </c>
      <c r="E109" s="44">
        <v>321814</v>
      </c>
      <c r="F109" s="68">
        <f t="shared" si="63"/>
        <v>64.362799999999993</v>
      </c>
      <c r="G109" s="44"/>
      <c r="H109" s="44"/>
      <c r="I109" s="44">
        <f>+E109+G109+H109</f>
        <v>321814</v>
      </c>
      <c r="J109" s="44"/>
      <c r="K109" s="44">
        <f>+D109-I109</f>
        <v>178186</v>
      </c>
      <c r="L109" s="44">
        <f>+C109-I109</f>
        <v>178186</v>
      </c>
      <c r="M109" s="41">
        <f t="shared" ref="M109:M110" si="68">+I109/D109*100</f>
        <v>64.362799999999993</v>
      </c>
      <c r="N109" s="41">
        <f t="shared" ref="N109:N110" si="69">+I109/C109*100</f>
        <v>64.362799999999993</v>
      </c>
      <c r="P109" s="70"/>
    </row>
    <row r="110" spans="1:16" s="71" customFormat="1" ht="30" customHeight="1" x14ac:dyDescent="0.2">
      <c r="A110" s="38" t="s">
        <v>105</v>
      </c>
      <c r="B110" s="39">
        <v>22100000</v>
      </c>
      <c r="C110" s="39">
        <v>22100000</v>
      </c>
      <c r="D110" s="39">
        <v>22100000</v>
      </c>
      <c r="E110" s="39">
        <v>13104000</v>
      </c>
      <c r="F110" s="68">
        <f t="shared" si="63"/>
        <v>59.294117647058819</v>
      </c>
      <c r="G110" s="39"/>
      <c r="H110" s="39"/>
      <c r="I110" s="39">
        <f>+E110+G110+H110</f>
        <v>13104000</v>
      </c>
      <c r="J110" s="39">
        <v>7384000</v>
      </c>
      <c r="K110" s="39">
        <f>+D110-I110</f>
        <v>8996000</v>
      </c>
      <c r="L110" s="39">
        <f>+C110-I110</f>
        <v>8996000</v>
      </c>
      <c r="M110" s="41">
        <f t="shared" si="68"/>
        <v>59.294117647058819</v>
      </c>
      <c r="N110" s="41">
        <f t="shared" si="69"/>
        <v>59.294117647058819</v>
      </c>
      <c r="P110" s="3"/>
    </row>
    <row r="111" spans="1:16" s="36" customFormat="1" ht="35.1" customHeight="1" x14ac:dyDescent="0.2">
      <c r="A111" s="33" t="s">
        <v>106</v>
      </c>
      <c r="B111" s="34">
        <f>+B112+B118+B127</f>
        <v>2176646</v>
      </c>
      <c r="C111" s="34">
        <f>+C112+C118+C127</f>
        <v>2140639</v>
      </c>
      <c r="D111" s="34">
        <f>+D112+D118+D127</f>
        <v>2090639</v>
      </c>
      <c r="E111" s="34">
        <f>+E112+E118+E127</f>
        <v>527658</v>
      </c>
      <c r="F111" s="35">
        <f t="shared" si="63"/>
        <v>25.239077621722355</v>
      </c>
      <c r="G111" s="34">
        <f t="shared" ref="G111:L111" si="70">+G112+G118+G127</f>
        <v>0</v>
      </c>
      <c r="H111" s="34">
        <f t="shared" si="70"/>
        <v>0</v>
      </c>
      <c r="I111" s="34">
        <f t="shared" si="70"/>
        <v>527658</v>
      </c>
      <c r="J111" s="34">
        <f t="shared" si="70"/>
        <v>143780</v>
      </c>
      <c r="K111" s="34">
        <f t="shared" si="70"/>
        <v>1562981</v>
      </c>
      <c r="L111" s="34">
        <f t="shared" si="70"/>
        <v>1612981</v>
      </c>
      <c r="M111" s="35">
        <f>+I111/D111*100</f>
        <v>25.239077621722355</v>
      </c>
      <c r="N111" s="35">
        <f t="shared" si="65"/>
        <v>24.649555576629218</v>
      </c>
      <c r="P111" s="72"/>
    </row>
    <row r="112" spans="1:16" ht="24.95" customHeight="1" x14ac:dyDescent="0.2">
      <c r="A112" s="38" t="s">
        <v>107</v>
      </c>
      <c r="B112" s="39">
        <f>SUM(B113:B117)</f>
        <v>125200</v>
      </c>
      <c r="C112" s="39">
        <f t="shared" ref="C112:D112" si="71">SUM(C113:C117)</f>
        <v>257835</v>
      </c>
      <c r="D112" s="39">
        <f t="shared" si="71"/>
        <v>207835</v>
      </c>
      <c r="E112" s="39">
        <f>SUM(E113:E117)</f>
        <v>141091</v>
      </c>
      <c r="F112" s="40">
        <f t="shared" si="63"/>
        <v>67.886063463805428</v>
      </c>
      <c r="G112" s="39">
        <f>SUM(G113:G117)</f>
        <v>0</v>
      </c>
      <c r="H112" s="39">
        <f t="shared" ref="H112:L112" si="72">SUM(H113:H117)</f>
        <v>0</v>
      </c>
      <c r="I112" s="39">
        <f t="shared" si="72"/>
        <v>141091</v>
      </c>
      <c r="J112" s="39">
        <f t="shared" si="72"/>
        <v>0</v>
      </c>
      <c r="K112" s="39">
        <f t="shared" si="72"/>
        <v>66744</v>
      </c>
      <c r="L112" s="39">
        <f t="shared" si="72"/>
        <v>116744</v>
      </c>
      <c r="M112" s="41">
        <f t="shared" ref="M112:M114" si="73">+I112/D112*100</f>
        <v>67.886063463805428</v>
      </c>
      <c r="N112" s="41">
        <f t="shared" si="65"/>
        <v>54.721430372137213</v>
      </c>
    </row>
    <row r="113" spans="1:16" ht="24.95" customHeight="1" x14ac:dyDescent="0.2">
      <c r="A113" s="43" t="s">
        <v>259</v>
      </c>
      <c r="B113" s="44">
        <v>0</v>
      </c>
      <c r="C113" s="44">
        <v>8643</v>
      </c>
      <c r="D113" s="44">
        <v>8643</v>
      </c>
      <c r="E113" s="44">
        <v>8643</v>
      </c>
      <c r="F113" s="68">
        <f t="shared" si="63"/>
        <v>100</v>
      </c>
      <c r="G113" s="44"/>
      <c r="H113" s="44"/>
      <c r="I113" s="44">
        <f t="shared" ref="I113:I114" si="74">+E113+G113+H113</f>
        <v>8643</v>
      </c>
      <c r="J113" s="44">
        <v>0</v>
      </c>
      <c r="K113" s="44">
        <f t="shared" ref="K113:K114" si="75">+D113-I113</f>
        <v>0</v>
      </c>
      <c r="L113" s="44">
        <f t="shared" ref="L113:L114" si="76">+C113-I113</f>
        <v>0</v>
      </c>
      <c r="M113" s="109">
        <f t="shared" si="73"/>
        <v>100</v>
      </c>
      <c r="N113" s="109">
        <f t="shared" si="65"/>
        <v>100</v>
      </c>
    </row>
    <row r="114" spans="1:16" ht="24.95" customHeight="1" x14ac:dyDescent="0.2">
      <c r="A114" s="43" t="s">
        <v>253</v>
      </c>
      <c r="B114" s="44">
        <v>0</v>
      </c>
      <c r="C114" s="44">
        <v>8817</v>
      </c>
      <c r="D114" s="44">
        <v>8817</v>
      </c>
      <c r="E114" s="44">
        <v>8817</v>
      </c>
      <c r="F114" s="68">
        <f t="shared" si="63"/>
        <v>100</v>
      </c>
      <c r="G114" s="44"/>
      <c r="H114" s="44"/>
      <c r="I114" s="44">
        <f t="shared" si="74"/>
        <v>8817</v>
      </c>
      <c r="J114" s="44">
        <v>0</v>
      </c>
      <c r="K114" s="44">
        <f t="shared" si="75"/>
        <v>0</v>
      </c>
      <c r="L114" s="44">
        <f t="shared" si="76"/>
        <v>0</v>
      </c>
      <c r="M114" s="109">
        <f t="shared" si="73"/>
        <v>100</v>
      </c>
      <c r="N114" s="109">
        <f t="shared" si="65"/>
        <v>100</v>
      </c>
    </row>
    <row r="115" spans="1:16" s="31" customFormat="1" ht="24.95" customHeight="1" x14ac:dyDescent="0.2">
      <c r="A115" s="43" t="s">
        <v>251</v>
      </c>
      <c r="B115" s="106">
        <v>0</v>
      </c>
      <c r="C115" s="106">
        <v>20037</v>
      </c>
      <c r="D115" s="106">
        <v>20037</v>
      </c>
      <c r="E115" s="106">
        <v>20036</v>
      </c>
      <c r="F115" s="68">
        <f t="shared" si="63"/>
        <v>99.995009232919102</v>
      </c>
      <c r="G115" s="106"/>
      <c r="H115" s="106"/>
      <c r="I115" s="44">
        <f>+E115+G115+H115</f>
        <v>20036</v>
      </c>
      <c r="J115" s="106">
        <v>0</v>
      </c>
      <c r="K115" s="44">
        <f>+D115-I115</f>
        <v>1</v>
      </c>
      <c r="L115" s="44">
        <f>+C115-I115</f>
        <v>1</v>
      </c>
      <c r="M115" s="41">
        <f t="shared" ref="M115:M118" si="77">+I115/D115*100</f>
        <v>99.995009232919102</v>
      </c>
      <c r="N115" s="41">
        <f t="shared" ref="N115:N118" si="78">+I115/C115*100</f>
        <v>99.995009232919102</v>
      </c>
      <c r="P115" s="32"/>
    </row>
    <row r="116" spans="1:16" s="83" customFormat="1" ht="26.25" customHeight="1" x14ac:dyDescent="0.2">
      <c r="A116" s="43" t="s">
        <v>108</v>
      </c>
      <c r="B116" s="44">
        <v>200</v>
      </c>
      <c r="C116" s="44">
        <v>105375</v>
      </c>
      <c r="D116" s="44">
        <v>105375</v>
      </c>
      <c r="E116" s="44">
        <v>99679</v>
      </c>
      <c r="F116" s="68">
        <f t="shared" ref="F116:F117" si="79">+E116/D116*100</f>
        <v>94.594543297746142</v>
      </c>
      <c r="G116" s="44"/>
      <c r="H116" s="44"/>
      <c r="I116" s="44">
        <f>+E116+G116+H116</f>
        <v>99679</v>
      </c>
      <c r="J116" s="44">
        <v>0</v>
      </c>
      <c r="K116" s="44">
        <f>+D116-I116</f>
        <v>5696</v>
      </c>
      <c r="L116" s="44">
        <f>+C116-I116</f>
        <v>5696</v>
      </c>
      <c r="M116" s="41">
        <f t="shared" si="77"/>
        <v>94.594543297746142</v>
      </c>
      <c r="N116" s="41">
        <f t="shared" si="78"/>
        <v>94.594543297746142</v>
      </c>
      <c r="P116" s="76"/>
    </row>
    <row r="117" spans="1:16" s="36" customFormat="1" ht="29.25" customHeight="1" x14ac:dyDescent="0.2">
      <c r="A117" s="67" t="s">
        <v>109</v>
      </c>
      <c r="B117" s="44">
        <v>125000</v>
      </c>
      <c r="C117" s="44">
        <v>114963</v>
      </c>
      <c r="D117" s="44">
        <v>64963</v>
      </c>
      <c r="E117" s="44">
        <v>3916</v>
      </c>
      <c r="F117" s="68">
        <f t="shared" si="79"/>
        <v>6.0280467342949065</v>
      </c>
      <c r="G117" s="44"/>
      <c r="H117" s="44"/>
      <c r="I117" s="44">
        <f>+E117+G117+H117</f>
        <v>3916</v>
      </c>
      <c r="J117" s="44">
        <v>0</v>
      </c>
      <c r="K117" s="44">
        <f>+D117-I117</f>
        <v>61047</v>
      </c>
      <c r="L117" s="44">
        <f>+C117-I117</f>
        <v>111047</v>
      </c>
      <c r="M117" s="41">
        <f t="shared" si="77"/>
        <v>6.0280467342949065</v>
      </c>
      <c r="N117" s="41">
        <f t="shared" si="78"/>
        <v>3.4063133355949309</v>
      </c>
      <c r="P117" s="72"/>
    </row>
    <row r="118" spans="1:16" s="73" customFormat="1" ht="24.95" customHeight="1" x14ac:dyDescent="0.2">
      <c r="A118" s="38" t="s">
        <v>110</v>
      </c>
      <c r="B118" s="39">
        <f>SUM(B119:B126)</f>
        <v>670000</v>
      </c>
      <c r="C118" s="39">
        <f>SUM(C119:C126)</f>
        <v>419257</v>
      </c>
      <c r="D118" s="39">
        <f>SUM(D119:D126)</f>
        <v>419257</v>
      </c>
      <c r="E118" s="39">
        <f>SUM(E119:E126)</f>
        <v>12920</v>
      </c>
      <c r="F118" s="40">
        <f>+E118/D118*100</f>
        <v>3.0816420477177484</v>
      </c>
      <c r="G118" s="39">
        <f t="shared" ref="G118:L118" si="80">SUM(G119:G126)</f>
        <v>0</v>
      </c>
      <c r="H118" s="39">
        <f t="shared" si="80"/>
        <v>0</v>
      </c>
      <c r="I118" s="39">
        <f t="shared" si="80"/>
        <v>12920</v>
      </c>
      <c r="J118" s="39">
        <f t="shared" si="80"/>
        <v>0</v>
      </c>
      <c r="K118" s="39">
        <f t="shared" si="80"/>
        <v>406337</v>
      </c>
      <c r="L118" s="39">
        <f t="shared" si="80"/>
        <v>406337</v>
      </c>
      <c r="M118" s="41">
        <f t="shared" si="77"/>
        <v>3.0816420477177484</v>
      </c>
      <c r="N118" s="41">
        <f t="shared" si="78"/>
        <v>3.0816420477177484</v>
      </c>
      <c r="P118" s="3"/>
    </row>
    <row r="119" spans="1:16" s="73" customFormat="1" ht="24.95" customHeight="1" x14ac:dyDescent="0.2">
      <c r="A119" s="67" t="s">
        <v>111</v>
      </c>
      <c r="B119" s="44">
        <v>80000</v>
      </c>
      <c r="C119" s="44">
        <v>16077</v>
      </c>
      <c r="D119" s="44">
        <v>16077</v>
      </c>
      <c r="E119" s="44">
        <v>7719</v>
      </c>
      <c r="F119" s="68">
        <f>+E119/D119*100</f>
        <v>48.012688934502705</v>
      </c>
      <c r="G119" s="44"/>
      <c r="H119" s="44"/>
      <c r="I119" s="44">
        <f t="shared" ref="I119:I126" si="81">+E119+G119+H119</f>
        <v>7719</v>
      </c>
      <c r="J119" s="44">
        <v>0</v>
      </c>
      <c r="K119" s="44">
        <f t="shared" ref="K119:K126" si="82">+D119-I119</f>
        <v>8358</v>
      </c>
      <c r="L119" s="44">
        <f t="shared" ref="L119:L126" si="83">+C119-I119</f>
        <v>8358</v>
      </c>
      <c r="M119" s="41">
        <f t="shared" ref="M119:M132" si="84">+I119/D119*100</f>
        <v>48.012688934502705</v>
      </c>
      <c r="N119" s="41">
        <f t="shared" ref="N119:N132" si="85">+I119/C119*100</f>
        <v>48.012688934502705</v>
      </c>
      <c r="P119" s="3"/>
    </row>
    <row r="120" spans="1:16" s="74" customFormat="1" ht="24.95" customHeight="1" x14ac:dyDescent="0.2">
      <c r="A120" s="67" t="s">
        <v>112</v>
      </c>
      <c r="B120" s="44">
        <v>10000</v>
      </c>
      <c r="C120" s="44">
        <v>10000</v>
      </c>
      <c r="D120" s="44">
        <v>10000</v>
      </c>
      <c r="E120" s="44">
        <v>0</v>
      </c>
      <c r="F120" s="68">
        <f t="shared" ref="F120:F126" si="86">+E120/D120*100</f>
        <v>0</v>
      </c>
      <c r="G120" s="44"/>
      <c r="H120" s="44"/>
      <c r="I120" s="44">
        <f t="shared" si="81"/>
        <v>0</v>
      </c>
      <c r="J120" s="44">
        <v>0</v>
      </c>
      <c r="K120" s="44">
        <f t="shared" si="82"/>
        <v>10000</v>
      </c>
      <c r="L120" s="44">
        <f t="shared" si="83"/>
        <v>10000</v>
      </c>
      <c r="M120" s="41">
        <f t="shared" si="84"/>
        <v>0</v>
      </c>
      <c r="N120" s="41">
        <f t="shared" si="85"/>
        <v>0</v>
      </c>
      <c r="P120" s="75"/>
    </row>
    <row r="121" spans="1:16" s="107" customFormat="1" ht="24.95" customHeight="1" x14ac:dyDescent="0.2">
      <c r="A121" s="43" t="s">
        <v>113</v>
      </c>
      <c r="B121" s="44">
        <v>100000</v>
      </c>
      <c r="C121" s="44">
        <v>100000</v>
      </c>
      <c r="D121" s="44">
        <v>100000</v>
      </c>
      <c r="E121" s="44">
        <v>0</v>
      </c>
      <c r="F121" s="68">
        <f t="shared" si="86"/>
        <v>0</v>
      </c>
      <c r="G121" s="44"/>
      <c r="H121" s="44"/>
      <c r="I121" s="44">
        <f t="shared" si="81"/>
        <v>0</v>
      </c>
      <c r="J121" s="44">
        <v>0</v>
      </c>
      <c r="K121" s="44">
        <f t="shared" si="82"/>
        <v>100000</v>
      </c>
      <c r="L121" s="44">
        <f t="shared" si="83"/>
        <v>100000</v>
      </c>
      <c r="M121" s="41">
        <f t="shared" si="84"/>
        <v>0</v>
      </c>
      <c r="N121" s="41">
        <f t="shared" si="85"/>
        <v>0</v>
      </c>
      <c r="P121" s="32"/>
    </row>
    <row r="122" spans="1:16" s="36" customFormat="1" ht="27" customHeight="1" x14ac:dyDescent="0.2">
      <c r="A122" s="67" t="s">
        <v>114</v>
      </c>
      <c r="B122" s="44">
        <v>100000</v>
      </c>
      <c r="C122" s="44">
        <v>100000</v>
      </c>
      <c r="D122" s="44">
        <v>100000</v>
      </c>
      <c r="E122" s="44">
        <v>0</v>
      </c>
      <c r="F122" s="68">
        <f t="shared" si="86"/>
        <v>0</v>
      </c>
      <c r="G122" s="44"/>
      <c r="H122" s="44"/>
      <c r="I122" s="44">
        <f t="shared" si="81"/>
        <v>0</v>
      </c>
      <c r="J122" s="44">
        <v>0</v>
      </c>
      <c r="K122" s="44">
        <f t="shared" si="82"/>
        <v>100000</v>
      </c>
      <c r="L122" s="44">
        <f t="shared" si="83"/>
        <v>100000</v>
      </c>
      <c r="M122" s="41">
        <f t="shared" si="84"/>
        <v>0</v>
      </c>
      <c r="N122" s="41">
        <f t="shared" si="85"/>
        <v>0</v>
      </c>
      <c r="P122" s="76"/>
    </row>
    <row r="123" spans="1:16" s="36" customFormat="1" ht="27" customHeight="1" x14ac:dyDescent="0.2">
      <c r="A123" s="67" t="s">
        <v>115</v>
      </c>
      <c r="B123" s="44">
        <v>50000</v>
      </c>
      <c r="C123" s="44">
        <v>111050</v>
      </c>
      <c r="D123" s="44">
        <v>111050</v>
      </c>
      <c r="E123" s="44">
        <v>5201</v>
      </c>
      <c r="F123" s="68">
        <f t="shared" si="86"/>
        <v>4.6834759117514633</v>
      </c>
      <c r="G123" s="44"/>
      <c r="H123" s="44"/>
      <c r="I123" s="44">
        <f t="shared" si="81"/>
        <v>5201</v>
      </c>
      <c r="J123" s="44">
        <v>0</v>
      </c>
      <c r="K123" s="44">
        <f t="shared" si="82"/>
        <v>105849</v>
      </c>
      <c r="L123" s="44">
        <f t="shared" si="83"/>
        <v>105849</v>
      </c>
      <c r="M123" s="41">
        <f t="shared" si="84"/>
        <v>4.6834759117514633</v>
      </c>
      <c r="N123" s="41">
        <f t="shared" si="85"/>
        <v>4.6834759117514633</v>
      </c>
      <c r="P123" s="76"/>
    </row>
    <row r="124" spans="1:16" s="36" customFormat="1" ht="22.5" customHeight="1" x14ac:dyDescent="0.2">
      <c r="A124" s="67" t="s">
        <v>116</v>
      </c>
      <c r="B124" s="44">
        <v>50000</v>
      </c>
      <c r="C124" s="44">
        <v>2130</v>
      </c>
      <c r="D124" s="44">
        <v>2130</v>
      </c>
      <c r="E124" s="44">
        <v>0</v>
      </c>
      <c r="F124" s="68">
        <f t="shared" si="86"/>
        <v>0</v>
      </c>
      <c r="G124" s="44"/>
      <c r="H124" s="44"/>
      <c r="I124" s="44">
        <f t="shared" si="81"/>
        <v>0</v>
      </c>
      <c r="J124" s="44">
        <v>0</v>
      </c>
      <c r="K124" s="44">
        <f t="shared" si="82"/>
        <v>2130</v>
      </c>
      <c r="L124" s="44">
        <f t="shared" si="83"/>
        <v>2130</v>
      </c>
      <c r="M124" s="41">
        <f t="shared" si="84"/>
        <v>0</v>
      </c>
      <c r="N124" s="41">
        <f t="shared" si="85"/>
        <v>0</v>
      </c>
      <c r="P124" s="76"/>
    </row>
    <row r="125" spans="1:16" s="36" customFormat="1" ht="24.75" customHeight="1" x14ac:dyDescent="0.2">
      <c r="A125" s="67" t="s">
        <v>117</v>
      </c>
      <c r="B125" s="44">
        <v>200000</v>
      </c>
      <c r="C125" s="44">
        <v>0</v>
      </c>
      <c r="D125" s="44">
        <v>0</v>
      </c>
      <c r="E125" s="44">
        <v>0</v>
      </c>
      <c r="F125" s="68">
        <v>0</v>
      </c>
      <c r="G125" s="44"/>
      <c r="H125" s="44"/>
      <c r="I125" s="44">
        <f t="shared" si="81"/>
        <v>0</v>
      </c>
      <c r="J125" s="44">
        <v>0</v>
      </c>
      <c r="K125" s="44">
        <f t="shared" si="82"/>
        <v>0</v>
      </c>
      <c r="L125" s="44">
        <f t="shared" si="83"/>
        <v>0</v>
      </c>
      <c r="M125" s="41">
        <v>0</v>
      </c>
      <c r="N125" s="41">
        <v>0</v>
      </c>
      <c r="P125" s="76"/>
    </row>
    <row r="126" spans="1:16" s="36" customFormat="1" ht="24" customHeight="1" x14ac:dyDescent="0.2">
      <c r="A126" s="67" t="s">
        <v>118</v>
      </c>
      <c r="B126" s="44">
        <v>80000</v>
      </c>
      <c r="C126" s="44">
        <v>80000</v>
      </c>
      <c r="D126" s="44">
        <v>80000</v>
      </c>
      <c r="E126" s="44">
        <v>0</v>
      </c>
      <c r="F126" s="68">
        <f t="shared" si="86"/>
        <v>0</v>
      </c>
      <c r="G126" s="44"/>
      <c r="H126" s="44"/>
      <c r="I126" s="44">
        <f t="shared" si="81"/>
        <v>0</v>
      </c>
      <c r="J126" s="44">
        <v>0</v>
      </c>
      <c r="K126" s="44">
        <f t="shared" si="82"/>
        <v>80000</v>
      </c>
      <c r="L126" s="44">
        <f t="shared" si="83"/>
        <v>80000</v>
      </c>
      <c r="M126" s="41">
        <f t="shared" si="84"/>
        <v>0</v>
      </c>
      <c r="N126" s="41">
        <f t="shared" si="85"/>
        <v>0</v>
      </c>
      <c r="P126" s="76"/>
    </row>
    <row r="127" spans="1:16" s="31" customFormat="1" ht="24.95" customHeight="1" x14ac:dyDescent="0.2">
      <c r="A127" s="38" t="s">
        <v>119</v>
      </c>
      <c r="B127" s="39">
        <f>SUM(B128:B132)</f>
        <v>1381446</v>
      </c>
      <c r="C127" s="39">
        <f t="shared" ref="C127:E127" si="87">SUM(C128:C132)</f>
        <v>1463547</v>
      </c>
      <c r="D127" s="39">
        <f t="shared" si="87"/>
        <v>1463547</v>
      </c>
      <c r="E127" s="39">
        <f t="shared" si="87"/>
        <v>373647</v>
      </c>
      <c r="F127" s="40">
        <f>+E127/D127*100</f>
        <v>25.530235790172778</v>
      </c>
      <c r="G127" s="39">
        <f>SUM(G128:G132)</f>
        <v>0</v>
      </c>
      <c r="H127" s="39">
        <f t="shared" ref="H127:L127" si="88">SUM(H128:H132)</f>
        <v>0</v>
      </c>
      <c r="I127" s="39">
        <f t="shared" si="88"/>
        <v>373647</v>
      </c>
      <c r="J127" s="39">
        <f t="shared" si="88"/>
        <v>143780</v>
      </c>
      <c r="K127" s="39">
        <f t="shared" si="88"/>
        <v>1089900</v>
      </c>
      <c r="L127" s="39">
        <f t="shared" si="88"/>
        <v>1089900</v>
      </c>
      <c r="M127" s="41">
        <f t="shared" si="84"/>
        <v>25.530235790172778</v>
      </c>
      <c r="N127" s="41">
        <f t="shared" si="85"/>
        <v>25.530235790172778</v>
      </c>
      <c r="P127" s="3"/>
    </row>
    <row r="128" spans="1:16" s="31" customFormat="1" ht="24" customHeight="1" x14ac:dyDescent="0.2">
      <c r="A128" s="67" t="s">
        <v>120</v>
      </c>
      <c r="B128" s="44">
        <v>650100</v>
      </c>
      <c r="C128" s="44">
        <v>828518</v>
      </c>
      <c r="D128" s="44">
        <v>828518</v>
      </c>
      <c r="E128" s="44">
        <v>178518</v>
      </c>
      <c r="F128" s="68">
        <f t="shared" ref="F128:F132" si="89">+E128/D128*100</f>
        <v>21.546665250483393</v>
      </c>
      <c r="G128" s="44"/>
      <c r="H128" s="44"/>
      <c r="I128" s="44">
        <f>+E128+G128+H128</f>
        <v>178518</v>
      </c>
      <c r="J128" s="44">
        <v>46216</v>
      </c>
      <c r="K128" s="44">
        <f>+D128-I128</f>
        <v>650000</v>
      </c>
      <c r="L128" s="44">
        <f>+C128-I128</f>
        <v>650000</v>
      </c>
      <c r="M128" s="41">
        <f t="shared" si="84"/>
        <v>21.546665250483393</v>
      </c>
      <c r="N128" s="41">
        <f t="shared" si="85"/>
        <v>21.546665250483393</v>
      </c>
      <c r="P128" s="3"/>
    </row>
    <row r="129" spans="1:16" s="31" customFormat="1" ht="38.25" customHeight="1" x14ac:dyDescent="0.2">
      <c r="A129" s="67" t="s">
        <v>261</v>
      </c>
      <c r="B129" s="44">
        <v>140000</v>
      </c>
      <c r="C129" s="44">
        <v>335029</v>
      </c>
      <c r="D129" s="44">
        <v>335029</v>
      </c>
      <c r="E129" s="44">
        <v>195129</v>
      </c>
      <c r="F129" s="68">
        <f t="shared" si="89"/>
        <v>58.242420805363118</v>
      </c>
      <c r="G129" s="44"/>
      <c r="H129" s="44"/>
      <c r="I129" s="44">
        <f>+E129+G129+H129</f>
        <v>195129</v>
      </c>
      <c r="J129" s="44">
        <v>97564</v>
      </c>
      <c r="K129" s="44">
        <f>+D129-I129</f>
        <v>139900</v>
      </c>
      <c r="L129" s="44">
        <f>+C129-I129</f>
        <v>139900</v>
      </c>
      <c r="M129" s="41">
        <f t="shared" si="84"/>
        <v>58.242420805363118</v>
      </c>
      <c r="N129" s="41">
        <f t="shared" si="85"/>
        <v>58.242420805363118</v>
      </c>
      <c r="P129" s="3"/>
    </row>
    <row r="130" spans="1:16" s="31" customFormat="1" ht="23.25" customHeight="1" x14ac:dyDescent="0.2">
      <c r="A130" s="67" t="s">
        <v>121</v>
      </c>
      <c r="B130" s="44">
        <v>150000</v>
      </c>
      <c r="C130" s="44">
        <v>150000</v>
      </c>
      <c r="D130" s="44">
        <v>150000</v>
      </c>
      <c r="E130" s="44">
        <v>0</v>
      </c>
      <c r="F130" s="68">
        <f t="shared" si="89"/>
        <v>0</v>
      </c>
      <c r="G130" s="44"/>
      <c r="H130" s="44"/>
      <c r="I130" s="44">
        <f>+E130+G130+H130</f>
        <v>0</v>
      </c>
      <c r="J130" s="44">
        <v>0</v>
      </c>
      <c r="K130" s="44">
        <f>+D130-I130</f>
        <v>150000</v>
      </c>
      <c r="L130" s="44">
        <f>+C130-I130</f>
        <v>150000</v>
      </c>
      <c r="M130" s="41">
        <f t="shared" si="84"/>
        <v>0</v>
      </c>
      <c r="N130" s="41">
        <f t="shared" si="85"/>
        <v>0</v>
      </c>
      <c r="P130" s="3"/>
    </row>
    <row r="131" spans="1:16" ht="21" customHeight="1" x14ac:dyDescent="0.2">
      <c r="A131" s="67" t="s">
        <v>262</v>
      </c>
      <c r="B131" s="44">
        <v>291346</v>
      </c>
      <c r="C131" s="44">
        <v>0</v>
      </c>
      <c r="D131" s="44">
        <v>0</v>
      </c>
      <c r="E131" s="44">
        <v>0</v>
      </c>
      <c r="F131" s="68">
        <v>0</v>
      </c>
      <c r="G131" s="44"/>
      <c r="H131" s="44"/>
      <c r="I131" s="44">
        <f>+E131+G131+H131</f>
        <v>0</v>
      </c>
      <c r="J131" s="44">
        <v>0</v>
      </c>
      <c r="K131" s="44">
        <f>+D131-I131</f>
        <v>0</v>
      </c>
      <c r="L131" s="44">
        <f>+C131-I131</f>
        <v>0</v>
      </c>
      <c r="M131" s="41">
        <v>0</v>
      </c>
      <c r="N131" s="41">
        <v>0</v>
      </c>
    </row>
    <row r="132" spans="1:16" ht="24" customHeight="1" x14ac:dyDescent="0.2">
      <c r="A132" s="67" t="s">
        <v>122</v>
      </c>
      <c r="B132" s="44">
        <v>150000</v>
      </c>
      <c r="C132" s="44">
        <v>150000</v>
      </c>
      <c r="D132" s="44">
        <v>150000</v>
      </c>
      <c r="E132" s="44">
        <v>0</v>
      </c>
      <c r="F132" s="68">
        <f t="shared" si="89"/>
        <v>0</v>
      </c>
      <c r="G132" s="44"/>
      <c r="H132" s="44"/>
      <c r="I132" s="44">
        <f>+E132+G132+H132</f>
        <v>0</v>
      </c>
      <c r="J132" s="44">
        <v>0</v>
      </c>
      <c r="K132" s="44">
        <f>+D132-I132</f>
        <v>150000</v>
      </c>
      <c r="L132" s="44">
        <f>+C132-I132</f>
        <v>150000</v>
      </c>
      <c r="M132" s="41">
        <f t="shared" si="84"/>
        <v>0</v>
      </c>
      <c r="N132" s="41">
        <f t="shared" si="85"/>
        <v>0</v>
      </c>
    </row>
    <row r="133" spans="1:16" s="36" customFormat="1" ht="35.1" customHeight="1" x14ac:dyDescent="0.2">
      <c r="A133" s="33" t="s">
        <v>123</v>
      </c>
      <c r="B133" s="34">
        <f>+B134+B146</f>
        <v>1280600</v>
      </c>
      <c r="C133" s="34">
        <f>+C134+C146</f>
        <v>447991</v>
      </c>
      <c r="D133" s="34">
        <f>+D134+D146</f>
        <v>403991</v>
      </c>
      <c r="E133" s="34">
        <f>+E134+E146</f>
        <v>80105</v>
      </c>
      <c r="F133" s="35">
        <f>+E133/D133*100</f>
        <v>19.828412019079632</v>
      </c>
      <c r="G133" s="34">
        <f t="shared" ref="G133:L133" si="90">+G134+G146</f>
        <v>0</v>
      </c>
      <c r="H133" s="34">
        <f t="shared" si="90"/>
        <v>0</v>
      </c>
      <c r="I133" s="34">
        <f t="shared" si="90"/>
        <v>80105</v>
      </c>
      <c r="J133" s="34">
        <f t="shared" si="90"/>
        <v>47300</v>
      </c>
      <c r="K133" s="34">
        <f t="shared" si="90"/>
        <v>323886</v>
      </c>
      <c r="L133" s="34">
        <f t="shared" si="90"/>
        <v>367886</v>
      </c>
      <c r="M133" s="35">
        <f>+I133/D133*100</f>
        <v>19.828412019079632</v>
      </c>
      <c r="N133" s="35">
        <f t="shared" ref="N133:N134" si="91">+I133/C133*100</f>
        <v>17.880939572446771</v>
      </c>
      <c r="P133" s="70"/>
    </row>
    <row r="134" spans="1:16" ht="24.95" customHeight="1" x14ac:dyDescent="0.2">
      <c r="A134" s="38" t="s">
        <v>124</v>
      </c>
      <c r="B134" s="39">
        <f>SUM(B135:B145)</f>
        <v>95600</v>
      </c>
      <c r="C134" s="39">
        <f>SUM(C135:C145)</f>
        <v>222861</v>
      </c>
      <c r="D134" s="39">
        <f>SUM(D135:D145)</f>
        <v>207861</v>
      </c>
      <c r="E134" s="39">
        <f>SUM(E135:E145)</f>
        <v>49872</v>
      </c>
      <c r="F134" s="40">
        <f>+E134/D134*100</f>
        <v>23.992956831728897</v>
      </c>
      <c r="G134" s="39">
        <f t="shared" ref="G134:L134" si="92">SUM(G135:G145)</f>
        <v>0</v>
      </c>
      <c r="H134" s="39">
        <f t="shared" si="92"/>
        <v>0</v>
      </c>
      <c r="I134" s="39">
        <f t="shared" si="92"/>
        <v>49872</v>
      </c>
      <c r="J134" s="39">
        <f t="shared" si="92"/>
        <v>47300</v>
      </c>
      <c r="K134" s="39">
        <f t="shared" si="92"/>
        <v>157989</v>
      </c>
      <c r="L134" s="39">
        <f t="shared" si="92"/>
        <v>172989</v>
      </c>
      <c r="M134" s="41">
        <f>+I134/D134*100</f>
        <v>23.992956831728897</v>
      </c>
      <c r="N134" s="41">
        <f t="shared" si="91"/>
        <v>22.378074225638404</v>
      </c>
    </row>
    <row r="135" spans="1:16" ht="24.95" customHeight="1" x14ac:dyDescent="0.2">
      <c r="A135" s="67" t="s">
        <v>125</v>
      </c>
      <c r="B135" s="44">
        <v>10000</v>
      </c>
      <c r="C135" s="44">
        <v>200</v>
      </c>
      <c r="D135" s="44">
        <v>200</v>
      </c>
      <c r="E135" s="44">
        <v>0</v>
      </c>
      <c r="F135" s="68">
        <f t="shared" ref="F135:F137" si="93">+E135/D135*100</f>
        <v>0</v>
      </c>
      <c r="G135" s="44"/>
      <c r="H135" s="44"/>
      <c r="I135" s="44">
        <f t="shared" ref="I135:I145" si="94">+E135+G135+H135</f>
        <v>0</v>
      </c>
      <c r="J135" s="44">
        <v>0</v>
      </c>
      <c r="K135" s="44">
        <f t="shared" ref="K135:K145" si="95">+D135-I135</f>
        <v>200</v>
      </c>
      <c r="L135" s="44">
        <f t="shared" ref="L135:L145" si="96">+C135-I135</f>
        <v>200</v>
      </c>
      <c r="M135" s="41">
        <f t="shared" ref="M135:M150" si="97">+I135/D135*100</f>
        <v>0</v>
      </c>
      <c r="N135" s="41">
        <f t="shared" ref="N135:N150" si="98">+I135/C135*100</f>
        <v>0</v>
      </c>
    </row>
    <row r="136" spans="1:16" ht="24.95" customHeight="1" x14ac:dyDescent="0.2">
      <c r="A136" s="67" t="s">
        <v>126</v>
      </c>
      <c r="B136" s="44">
        <v>100</v>
      </c>
      <c r="C136" s="44">
        <v>50061</v>
      </c>
      <c r="D136" s="44">
        <v>50061</v>
      </c>
      <c r="E136" s="44">
        <v>0</v>
      </c>
      <c r="F136" s="68">
        <f t="shared" si="93"/>
        <v>0</v>
      </c>
      <c r="G136" s="44"/>
      <c r="H136" s="44"/>
      <c r="I136" s="44">
        <f t="shared" si="94"/>
        <v>0</v>
      </c>
      <c r="J136" s="44">
        <v>0</v>
      </c>
      <c r="K136" s="44">
        <f t="shared" si="95"/>
        <v>50061</v>
      </c>
      <c r="L136" s="44">
        <f t="shared" si="96"/>
        <v>50061</v>
      </c>
      <c r="M136" s="41">
        <f t="shared" si="97"/>
        <v>0</v>
      </c>
      <c r="N136" s="41">
        <f t="shared" si="98"/>
        <v>0</v>
      </c>
    </row>
    <row r="137" spans="1:16" ht="24.95" customHeight="1" x14ac:dyDescent="0.2">
      <c r="A137" s="67" t="s">
        <v>127</v>
      </c>
      <c r="B137" s="44">
        <v>100</v>
      </c>
      <c r="C137" s="44">
        <v>47400</v>
      </c>
      <c r="D137" s="44">
        <v>47400</v>
      </c>
      <c r="E137" s="44">
        <v>47300</v>
      </c>
      <c r="F137" s="68">
        <f t="shared" si="93"/>
        <v>99.789029535864984</v>
      </c>
      <c r="G137" s="44"/>
      <c r="H137" s="44"/>
      <c r="I137" s="44">
        <f t="shared" si="94"/>
        <v>47300</v>
      </c>
      <c r="J137" s="44">
        <v>47300</v>
      </c>
      <c r="K137" s="44">
        <f t="shared" si="95"/>
        <v>100</v>
      </c>
      <c r="L137" s="44">
        <f t="shared" si="96"/>
        <v>100</v>
      </c>
      <c r="M137" s="41">
        <f t="shared" si="97"/>
        <v>99.789029535864984</v>
      </c>
      <c r="N137" s="41">
        <f t="shared" si="98"/>
        <v>99.789029535864984</v>
      </c>
    </row>
    <row r="138" spans="1:16" ht="24.95" customHeight="1" x14ac:dyDescent="0.2">
      <c r="A138" s="67" t="s">
        <v>128</v>
      </c>
      <c r="B138" s="44">
        <v>100</v>
      </c>
      <c r="C138" s="44">
        <v>100</v>
      </c>
      <c r="D138" s="44">
        <v>100</v>
      </c>
      <c r="E138" s="44">
        <v>0</v>
      </c>
      <c r="F138" s="68">
        <f>+E138/D138*100</f>
        <v>0</v>
      </c>
      <c r="G138" s="44"/>
      <c r="H138" s="44"/>
      <c r="I138" s="44">
        <f t="shared" si="94"/>
        <v>0</v>
      </c>
      <c r="J138" s="44">
        <v>0</v>
      </c>
      <c r="K138" s="44">
        <f t="shared" si="95"/>
        <v>100</v>
      </c>
      <c r="L138" s="44">
        <f t="shared" si="96"/>
        <v>100</v>
      </c>
      <c r="M138" s="41">
        <f t="shared" si="97"/>
        <v>0</v>
      </c>
      <c r="N138" s="41">
        <f t="shared" si="98"/>
        <v>0</v>
      </c>
    </row>
    <row r="139" spans="1:16" ht="24.95" customHeight="1" x14ac:dyDescent="0.2">
      <c r="A139" s="43" t="s">
        <v>129</v>
      </c>
      <c r="B139" s="44">
        <v>10000</v>
      </c>
      <c r="C139" s="44">
        <v>19800</v>
      </c>
      <c r="D139" s="44">
        <v>19800</v>
      </c>
      <c r="E139" s="44">
        <v>0</v>
      </c>
      <c r="F139" s="52">
        <f>+E139/D139*100</f>
        <v>0</v>
      </c>
      <c r="G139" s="44"/>
      <c r="H139" s="44"/>
      <c r="I139" s="44">
        <f t="shared" si="94"/>
        <v>0</v>
      </c>
      <c r="J139" s="44">
        <v>0</v>
      </c>
      <c r="K139" s="44">
        <f t="shared" si="95"/>
        <v>19800</v>
      </c>
      <c r="L139" s="44">
        <f t="shared" si="96"/>
        <v>19800</v>
      </c>
      <c r="M139" s="41">
        <f t="shared" si="97"/>
        <v>0</v>
      </c>
      <c r="N139" s="41">
        <f t="shared" si="98"/>
        <v>0</v>
      </c>
    </row>
    <row r="140" spans="1:16" ht="24.95" customHeight="1" x14ac:dyDescent="0.2">
      <c r="A140" s="67" t="s">
        <v>130</v>
      </c>
      <c r="B140" s="44">
        <v>100</v>
      </c>
      <c r="C140" s="44">
        <v>30100</v>
      </c>
      <c r="D140" s="44">
        <v>30100</v>
      </c>
      <c r="E140" s="44">
        <v>0</v>
      </c>
      <c r="F140" s="52">
        <f t="shared" ref="F140:F145" si="99">+E140/D140*100</f>
        <v>0</v>
      </c>
      <c r="G140" s="44"/>
      <c r="H140" s="44"/>
      <c r="I140" s="44">
        <f t="shared" si="94"/>
        <v>0</v>
      </c>
      <c r="J140" s="44">
        <v>0</v>
      </c>
      <c r="K140" s="44">
        <f t="shared" si="95"/>
        <v>30100</v>
      </c>
      <c r="L140" s="44">
        <f t="shared" si="96"/>
        <v>30100</v>
      </c>
      <c r="M140" s="41">
        <f t="shared" si="97"/>
        <v>0</v>
      </c>
      <c r="N140" s="41">
        <f t="shared" si="98"/>
        <v>0</v>
      </c>
    </row>
    <row r="141" spans="1:16" ht="24.95" customHeight="1" x14ac:dyDescent="0.2">
      <c r="A141" s="67" t="s">
        <v>131</v>
      </c>
      <c r="B141" s="44">
        <v>100</v>
      </c>
      <c r="C141" s="44">
        <v>100</v>
      </c>
      <c r="D141" s="44">
        <v>100</v>
      </c>
      <c r="E141" s="44">
        <v>0</v>
      </c>
      <c r="F141" s="52">
        <f t="shared" si="99"/>
        <v>0</v>
      </c>
      <c r="G141" s="44"/>
      <c r="H141" s="44"/>
      <c r="I141" s="44">
        <f t="shared" si="94"/>
        <v>0</v>
      </c>
      <c r="J141" s="44">
        <v>0</v>
      </c>
      <c r="K141" s="44">
        <f t="shared" si="95"/>
        <v>100</v>
      </c>
      <c r="L141" s="44">
        <f t="shared" si="96"/>
        <v>100</v>
      </c>
      <c r="M141" s="41">
        <f t="shared" si="97"/>
        <v>0</v>
      </c>
      <c r="N141" s="41">
        <f t="shared" si="98"/>
        <v>0</v>
      </c>
    </row>
    <row r="142" spans="1:16" ht="24.95" customHeight="1" x14ac:dyDescent="0.2">
      <c r="A142" s="67" t="s">
        <v>132</v>
      </c>
      <c r="B142" s="44">
        <v>100</v>
      </c>
      <c r="C142" s="44">
        <v>100</v>
      </c>
      <c r="D142" s="44">
        <v>100</v>
      </c>
      <c r="E142" s="44">
        <v>0</v>
      </c>
      <c r="F142" s="52">
        <f t="shared" si="99"/>
        <v>0</v>
      </c>
      <c r="G142" s="44"/>
      <c r="H142" s="44"/>
      <c r="I142" s="44">
        <f t="shared" si="94"/>
        <v>0</v>
      </c>
      <c r="J142" s="44">
        <v>0</v>
      </c>
      <c r="K142" s="44">
        <f t="shared" si="95"/>
        <v>100</v>
      </c>
      <c r="L142" s="44">
        <f t="shared" si="96"/>
        <v>100</v>
      </c>
      <c r="M142" s="41">
        <f t="shared" si="97"/>
        <v>0</v>
      </c>
      <c r="N142" s="41">
        <f t="shared" si="98"/>
        <v>0</v>
      </c>
    </row>
    <row r="143" spans="1:16" ht="24.95" customHeight="1" x14ac:dyDescent="0.2">
      <c r="A143" s="67" t="s">
        <v>133</v>
      </c>
      <c r="B143" s="44">
        <v>50000</v>
      </c>
      <c r="C143" s="44">
        <v>50000</v>
      </c>
      <c r="D143" s="44">
        <v>50000</v>
      </c>
      <c r="E143" s="44">
        <v>2572</v>
      </c>
      <c r="F143" s="52">
        <f t="shared" si="99"/>
        <v>5.1440000000000001</v>
      </c>
      <c r="G143" s="44"/>
      <c r="H143" s="44"/>
      <c r="I143" s="44">
        <f t="shared" si="94"/>
        <v>2572</v>
      </c>
      <c r="J143" s="44">
        <v>0</v>
      </c>
      <c r="K143" s="44">
        <f t="shared" si="95"/>
        <v>47428</v>
      </c>
      <c r="L143" s="44">
        <f t="shared" si="96"/>
        <v>47428</v>
      </c>
      <c r="M143" s="41">
        <f t="shared" si="97"/>
        <v>5.1440000000000001</v>
      </c>
      <c r="N143" s="41">
        <f t="shared" si="98"/>
        <v>5.1440000000000001</v>
      </c>
    </row>
    <row r="144" spans="1:16" ht="24.95" customHeight="1" x14ac:dyDescent="0.2">
      <c r="A144" s="67" t="s">
        <v>134</v>
      </c>
      <c r="B144" s="44">
        <v>10000</v>
      </c>
      <c r="C144" s="44">
        <v>10000</v>
      </c>
      <c r="D144" s="44">
        <v>5000</v>
      </c>
      <c r="E144" s="44">
        <v>0</v>
      </c>
      <c r="F144" s="52">
        <f t="shared" si="99"/>
        <v>0</v>
      </c>
      <c r="G144" s="44"/>
      <c r="H144" s="44"/>
      <c r="I144" s="44">
        <f t="shared" si="94"/>
        <v>0</v>
      </c>
      <c r="J144" s="44">
        <v>0</v>
      </c>
      <c r="K144" s="44">
        <f t="shared" si="95"/>
        <v>5000</v>
      </c>
      <c r="L144" s="44">
        <f t="shared" si="96"/>
        <v>10000</v>
      </c>
      <c r="M144" s="41">
        <f t="shared" si="97"/>
        <v>0</v>
      </c>
      <c r="N144" s="41">
        <f t="shared" si="98"/>
        <v>0</v>
      </c>
    </row>
    <row r="145" spans="1:16" ht="24.95" customHeight="1" x14ac:dyDescent="0.2">
      <c r="A145" s="67" t="s">
        <v>135</v>
      </c>
      <c r="B145" s="44">
        <v>15000</v>
      </c>
      <c r="C145" s="44">
        <v>15000</v>
      </c>
      <c r="D145" s="44">
        <v>5000</v>
      </c>
      <c r="E145" s="44">
        <v>0</v>
      </c>
      <c r="F145" s="52">
        <f t="shared" si="99"/>
        <v>0</v>
      </c>
      <c r="G145" s="44"/>
      <c r="H145" s="44"/>
      <c r="I145" s="44">
        <f t="shared" si="94"/>
        <v>0</v>
      </c>
      <c r="J145" s="44">
        <v>0</v>
      </c>
      <c r="K145" s="44">
        <f t="shared" si="95"/>
        <v>5000</v>
      </c>
      <c r="L145" s="44">
        <f t="shared" si="96"/>
        <v>15000</v>
      </c>
      <c r="M145" s="41">
        <f t="shared" si="97"/>
        <v>0</v>
      </c>
      <c r="N145" s="41">
        <f t="shared" si="98"/>
        <v>0</v>
      </c>
    </row>
    <row r="146" spans="1:16" s="31" customFormat="1" ht="24.95" customHeight="1" x14ac:dyDescent="0.2">
      <c r="A146" s="38" t="s">
        <v>136</v>
      </c>
      <c r="B146" s="39">
        <f>SUM(B147:B150)</f>
        <v>1185000</v>
      </c>
      <c r="C146" s="39">
        <f t="shared" ref="C146:E146" si="100">SUM(C147:C150)</f>
        <v>225130</v>
      </c>
      <c r="D146" s="39">
        <f t="shared" si="100"/>
        <v>196130</v>
      </c>
      <c r="E146" s="39">
        <f t="shared" si="100"/>
        <v>30233</v>
      </c>
      <c r="F146" s="40">
        <f>+E146/D146*100</f>
        <v>15.414775913934637</v>
      </c>
      <c r="G146" s="39">
        <f>SUM(G147:G150)</f>
        <v>0</v>
      </c>
      <c r="H146" s="39">
        <f t="shared" ref="H146:L146" si="101">SUM(H147:H150)</f>
        <v>0</v>
      </c>
      <c r="I146" s="39">
        <f t="shared" si="101"/>
        <v>30233</v>
      </c>
      <c r="J146" s="39">
        <f t="shared" si="101"/>
        <v>0</v>
      </c>
      <c r="K146" s="39">
        <f>SUM(K147:K150)</f>
        <v>165897</v>
      </c>
      <c r="L146" s="39">
        <f t="shared" si="101"/>
        <v>194897</v>
      </c>
      <c r="M146" s="41">
        <f t="shared" si="97"/>
        <v>15.414775913934637</v>
      </c>
      <c r="N146" s="41">
        <f t="shared" si="98"/>
        <v>13.429129836094699</v>
      </c>
      <c r="P146" s="3"/>
    </row>
    <row r="147" spans="1:16" s="77" customFormat="1" ht="24.95" customHeight="1" x14ac:dyDescent="0.2">
      <c r="A147" s="67" t="s">
        <v>137</v>
      </c>
      <c r="B147" s="44">
        <v>600000</v>
      </c>
      <c r="C147" s="44">
        <v>5905</v>
      </c>
      <c r="D147" s="44">
        <v>5905</v>
      </c>
      <c r="E147" s="44">
        <v>0</v>
      </c>
      <c r="F147" s="68">
        <f>+E147/D147*100</f>
        <v>0</v>
      </c>
      <c r="G147" s="44"/>
      <c r="H147" s="44"/>
      <c r="I147" s="44">
        <f>+E147+G147+H147</f>
        <v>0</v>
      </c>
      <c r="J147" s="44">
        <v>0</v>
      </c>
      <c r="K147" s="44">
        <f>+D147-I147</f>
        <v>5905</v>
      </c>
      <c r="L147" s="44">
        <f>+C147-I147</f>
        <v>5905</v>
      </c>
      <c r="M147" s="41">
        <f t="shared" si="97"/>
        <v>0</v>
      </c>
      <c r="N147" s="41">
        <f t="shared" si="98"/>
        <v>0</v>
      </c>
      <c r="P147" s="32"/>
    </row>
    <row r="148" spans="1:16" s="42" customFormat="1" ht="24.95" customHeight="1" x14ac:dyDescent="0.2">
      <c r="A148" s="67" t="s">
        <v>138</v>
      </c>
      <c r="B148" s="44">
        <v>350000</v>
      </c>
      <c r="C148" s="44">
        <v>0</v>
      </c>
      <c r="D148" s="44">
        <v>0</v>
      </c>
      <c r="E148" s="44">
        <v>0</v>
      </c>
      <c r="F148" s="68">
        <v>0</v>
      </c>
      <c r="G148" s="44"/>
      <c r="H148" s="44"/>
      <c r="I148" s="44">
        <f>+E148+G148+H148</f>
        <v>0</v>
      </c>
      <c r="J148" s="44">
        <v>0</v>
      </c>
      <c r="K148" s="44">
        <f>+D148-I148</f>
        <v>0</v>
      </c>
      <c r="L148" s="44">
        <f>+C148-I148</f>
        <v>0</v>
      </c>
      <c r="M148" s="41">
        <v>0</v>
      </c>
      <c r="N148" s="41">
        <v>0</v>
      </c>
      <c r="P148" s="3"/>
    </row>
    <row r="149" spans="1:16" s="79" customFormat="1" ht="24.95" customHeight="1" x14ac:dyDescent="0.25">
      <c r="A149" s="78" t="s">
        <v>139</v>
      </c>
      <c r="B149" s="44">
        <v>135000</v>
      </c>
      <c r="C149" s="44">
        <v>134721</v>
      </c>
      <c r="D149" s="44">
        <v>105721</v>
      </c>
      <c r="E149" s="44">
        <v>8468</v>
      </c>
      <c r="F149" s="68">
        <f t="shared" ref="F149:F150" si="102">+E149/D149*100</f>
        <v>8.0097615421723205</v>
      </c>
      <c r="G149" s="44"/>
      <c r="H149" s="44"/>
      <c r="I149" s="44">
        <f>+E149+G149+H149</f>
        <v>8468</v>
      </c>
      <c r="J149" s="44">
        <v>0</v>
      </c>
      <c r="K149" s="44">
        <f>+D149-I149</f>
        <v>97253</v>
      </c>
      <c r="L149" s="44">
        <f>+C149-I149</f>
        <v>126253</v>
      </c>
      <c r="M149" s="41">
        <f t="shared" si="97"/>
        <v>8.0097615421723205</v>
      </c>
      <c r="N149" s="41">
        <f t="shared" si="98"/>
        <v>6.2855827970398082</v>
      </c>
      <c r="P149" s="80"/>
    </row>
    <row r="150" spans="1:16" ht="23.25" customHeight="1" x14ac:dyDescent="0.2">
      <c r="A150" s="78" t="s">
        <v>140</v>
      </c>
      <c r="B150" s="44">
        <v>100000</v>
      </c>
      <c r="C150" s="44">
        <v>84504</v>
      </c>
      <c r="D150" s="44">
        <v>84504</v>
      </c>
      <c r="E150" s="44">
        <v>21765</v>
      </c>
      <c r="F150" s="68">
        <f t="shared" si="102"/>
        <v>25.756177222380007</v>
      </c>
      <c r="G150" s="44"/>
      <c r="H150" s="44"/>
      <c r="I150" s="44">
        <f>+E150+G150+H150</f>
        <v>21765</v>
      </c>
      <c r="J150" s="44">
        <v>0</v>
      </c>
      <c r="K150" s="44">
        <f>+D150-I150</f>
        <v>62739</v>
      </c>
      <c r="L150" s="44">
        <f>+C150-I150</f>
        <v>62739</v>
      </c>
      <c r="M150" s="41">
        <f t="shared" si="97"/>
        <v>25.756177222380007</v>
      </c>
      <c r="N150" s="41">
        <f t="shared" si="98"/>
        <v>25.756177222380007</v>
      </c>
      <c r="P150" s="25"/>
    </row>
    <row r="151" spans="1:16" s="36" customFormat="1" ht="35.1" customHeight="1" x14ac:dyDescent="0.2">
      <c r="A151" s="33" t="s">
        <v>141</v>
      </c>
      <c r="B151" s="34">
        <f>+B152</f>
        <v>4450000</v>
      </c>
      <c r="C151" s="34">
        <f t="shared" ref="C151:E151" si="103">+C152</f>
        <v>4350891</v>
      </c>
      <c r="D151" s="34">
        <f t="shared" si="103"/>
        <v>1741803</v>
      </c>
      <c r="E151" s="34">
        <f t="shared" si="103"/>
        <v>584726</v>
      </c>
      <c r="F151" s="35">
        <f t="shared" ref="F151:F159" si="104">+E151/D151*100</f>
        <v>33.570156900636867</v>
      </c>
      <c r="G151" s="34">
        <f>+G152</f>
        <v>0</v>
      </c>
      <c r="H151" s="34">
        <f t="shared" ref="H151:L151" si="105">+H152</f>
        <v>0</v>
      </c>
      <c r="I151" s="34">
        <f t="shared" si="105"/>
        <v>584726</v>
      </c>
      <c r="J151" s="34">
        <f t="shared" si="105"/>
        <v>584726</v>
      </c>
      <c r="K151" s="34">
        <f t="shared" si="105"/>
        <v>1157077</v>
      </c>
      <c r="L151" s="34">
        <f t="shared" si="105"/>
        <v>3766165</v>
      </c>
      <c r="M151" s="35">
        <f>+I151/D151*100</f>
        <v>33.570156900636867</v>
      </c>
      <c r="N151" s="35">
        <f t="shared" ref="N151:N157" si="106">+I151/C151*100</f>
        <v>13.439224287622926</v>
      </c>
      <c r="P151" s="70"/>
    </row>
    <row r="152" spans="1:16" s="81" customFormat="1" ht="24.95" customHeight="1" x14ac:dyDescent="0.2">
      <c r="A152" s="38" t="s">
        <v>142</v>
      </c>
      <c r="B152" s="39">
        <f>+B153+B154</f>
        <v>4450000</v>
      </c>
      <c r="C152" s="39">
        <f t="shared" ref="C152:E152" si="107">+C153+C154</f>
        <v>4350891</v>
      </c>
      <c r="D152" s="39">
        <f t="shared" si="107"/>
        <v>1741803</v>
      </c>
      <c r="E152" s="39">
        <f t="shared" si="107"/>
        <v>584726</v>
      </c>
      <c r="F152" s="40">
        <f t="shared" si="104"/>
        <v>33.570156900636867</v>
      </c>
      <c r="G152" s="39">
        <f>+G153+G154</f>
        <v>0</v>
      </c>
      <c r="H152" s="39">
        <f t="shared" ref="H152:L152" si="108">+H153+H154</f>
        <v>0</v>
      </c>
      <c r="I152" s="39">
        <f t="shared" si="108"/>
        <v>584726</v>
      </c>
      <c r="J152" s="39">
        <f t="shared" si="108"/>
        <v>584726</v>
      </c>
      <c r="K152" s="39">
        <f t="shared" si="108"/>
        <v>1157077</v>
      </c>
      <c r="L152" s="39">
        <f t="shared" si="108"/>
        <v>3766165</v>
      </c>
      <c r="M152" s="41">
        <f>+I152/D152*100</f>
        <v>33.570156900636867</v>
      </c>
      <c r="N152" s="41">
        <f t="shared" si="106"/>
        <v>13.439224287622926</v>
      </c>
      <c r="P152" s="3"/>
    </row>
    <row r="153" spans="1:16" s="24" customFormat="1" ht="22.5" customHeight="1" x14ac:dyDescent="0.25">
      <c r="A153" s="67" t="s">
        <v>143</v>
      </c>
      <c r="B153" s="44">
        <v>4200000</v>
      </c>
      <c r="C153" s="44">
        <v>4100321</v>
      </c>
      <c r="D153" s="44">
        <v>1491233</v>
      </c>
      <c r="E153" s="44">
        <v>584726</v>
      </c>
      <c r="F153" s="68">
        <f t="shared" si="104"/>
        <v>39.21090802040996</v>
      </c>
      <c r="G153" s="44"/>
      <c r="H153" s="44"/>
      <c r="I153" s="44">
        <f>+E153+G153+H153</f>
        <v>584726</v>
      </c>
      <c r="J153" s="44">
        <v>584726</v>
      </c>
      <c r="K153" s="44">
        <f>+D153-I153</f>
        <v>906507</v>
      </c>
      <c r="L153" s="44">
        <f>+C153-I153</f>
        <v>3515595</v>
      </c>
      <c r="M153" s="41">
        <f t="shared" ref="M153:M154" si="109">+I153/D153*100</f>
        <v>39.21090802040996</v>
      </c>
      <c r="N153" s="41">
        <f t="shared" ref="N153:N154" si="110">+I153/C153*100</f>
        <v>14.260493263820075</v>
      </c>
      <c r="P153" s="82"/>
    </row>
    <row r="154" spans="1:16" s="24" customFormat="1" ht="26.25" customHeight="1" x14ac:dyDescent="0.25">
      <c r="A154" s="67" t="s">
        <v>263</v>
      </c>
      <c r="B154" s="44">
        <v>250000</v>
      </c>
      <c r="C154" s="44">
        <v>250570</v>
      </c>
      <c r="D154" s="44">
        <v>250570</v>
      </c>
      <c r="E154" s="44">
        <v>0</v>
      </c>
      <c r="F154" s="68">
        <f t="shared" si="104"/>
        <v>0</v>
      </c>
      <c r="G154" s="44"/>
      <c r="H154" s="44"/>
      <c r="I154" s="44">
        <f>+E154+G154+H154</f>
        <v>0</v>
      </c>
      <c r="J154" s="44">
        <v>0</v>
      </c>
      <c r="K154" s="44">
        <f>+D154-I154</f>
        <v>250570</v>
      </c>
      <c r="L154" s="44">
        <f>+C154-I154</f>
        <v>250570</v>
      </c>
      <c r="M154" s="41">
        <f t="shared" si="109"/>
        <v>0</v>
      </c>
      <c r="N154" s="41">
        <f t="shared" si="110"/>
        <v>0</v>
      </c>
      <c r="P154" s="82"/>
    </row>
    <row r="155" spans="1:16" s="36" customFormat="1" ht="35.1" customHeight="1" x14ac:dyDescent="0.2">
      <c r="A155" s="33" t="s">
        <v>144</v>
      </c>
      <c r="B155" s="34">
        <f>+B156+B159</f>
        <v>460867</v>
      </c>
      <c r="C155" s="34">
        <f>+C156+C159</f>
        <v>461146</v>
      </c>
      <c r="D155" s="34">
        <f t="shared" ref="D155:E155" si="111">+D156+D159</f>
        <v>248319</v>
      </c>
      <c r="E155" s="34">
        <f t="shared" si="111"/>
        <v>95084</v>
      </c>
      <c r="F155" s="35">
        <f t="shared" si="104"/>
        <v>38.29106914895759</v>
      </c>
      <c r="G155" s="34">
        <f>+G156+G159</f>
        <v>0</v>
      </c>
      <c r="H155" s="34">
        <f t="shared" ref="H155:L155" si="112">+H156+H159</f>
        <v>0</v>
      </c>
      <c r="I155" s="34">
        <f t="shared" si="112"/>
        <v>95084</v>
      </c>
      <c r="J155" s="34">
        <f t="shared" si="112"/>
        <v>72131</v>
      </c>
      <c r="K155" s="34">
        <f t="shared" si="112"/>
        <v>153235</v>
      </c>
      <c r="L155" s="34">
        <f t="shared" si="112"/>
        <v>366062</v>
      </c>
      <c r="M155" s="35">
        <f>+I155/D155*100</f>
        <v>38.29106914895759</v>
      </c>
      <c r="N155" s="35">
        <f t="shared" si="106"/>
        <v>20.619066412806355</v>
      </c>
      <c r="P155" s="72"/>
    </row>
    <row r="156" spans="1:16" s="24" customFormat="1" ht="24.95" customHeight="1" x14ac:dyDescent="0.2">
      <c r="A156" s="38" t="s">
        <v>145</v>
      </c>
      <c r="B156" s="39">
        <f>+B157+B158</f>
        <v>460667</v>
      </c>
      <c r="C156" s="39">
        <f t="shared" ref="C156:E156" si="113">+C157+C158</f>
        <v>460946</v>
      </c>
      <c r="D156" s="39">
        <f t="shared" si="113"/>
        <v>248119</v>
      </c>
      <c r="E156" s="39">
        <f t="shared" si="113"/>
        <v>95084</v>
      </c>
      <c r="F156" s="40">
        <f t="shared" si="104"/>
        <v>38.321934233170374</v>
      </c>
      <c r="G156" s="39">
        <f>+G157+G158</f>
        <v>0</v>
      </c>
      <c r="H156" s="39">
        <f t="shared" ref="H156:L156" si="114">+H157+H158</f>
        <v>0</v>
      </c>
      <c r="I156" s="39">
        <f t="shared" si="114"/>
        <v>95084</v>
      </c>
      <c r="J156" s="39">
        <f t="shared" si="114"/>
        <v>72131</v>
      </c>
      <c r="K156" s="39">
        <f t="shared" si="114"/>
        <v>153035</v>
      </c>
      <c r="L156" s="39">
        <f t="shared" si="114"/>
        <v>365862</v>
      </c>
      <c r="M156" s="41">
        <f>+I156/D156*100</f>
        <v>38.321934233170374</v>
      </c>
      <c r="N156" s="41">
        <f t="shared" si="106"/>
        <v>20.628012825797381</v>
      </c>
      <c r="P156" s="3"/>
    </row>
    <row r="157" spans="1:16" s="31" customFormat="1" ht="24.95" customHeight="1" x14ac:dyDescent="0.2">
      <c r="A157" s="78" t="s">
        <v>146</v>
      </c>
      <c r="B157" s="44">
        <v>460567</v>
      </c>
      <c r="C157" s="44">
        <v>460846</v>
      </c>
      <c r="D157" s="44">
        <v>248019</v>
      </c>
      <c r="E157" s="44">
        <v>95084</v>
      </c>
      <c r="F157" s="68">
        <f t="shared" si="104"/>
        <v>38.33738544224434</v>
      </c>
      <c r="G157" s="44"/>
      <c r="H157" s="44"/>
      <c r="I157" s="44">
        <f>+E157+G157+H157</f>
        <v>95084</v>
      </c>
      <c r="J157" s="44">
        <v>72131</v>
      </c>
      <c r="K157" s="44">
        <f>+D157-I157</f>
        <v>152935</v>
      </c>
      <c r="L157" s="44">
        <f>+C157-I157</f>
        <v>365762</v>
      </c>
      <c r="M157" s="45">
        <f>+I157/D157*100</f>
        <v>38.33738544224434</v>
      </c>
      <c r="N157" s="45">
        <f t="shared" si="106"/>
        <v>20.632488944246017</v>
      </c>
      <c r="P157" s="66"/>
    </row>
    <row r="158" spans="1:16" s="83" customFormat="1" ht="27" customHeight="1" x14ac:dyDescent="0.2">
      <c r="A158" s="67" t="s">
        <v>147</v>
      </c>
      <c r="B158" s="44">
        <v>100</v>
      </c>
      <c r="C158" s="44">
        <v>100</v>
      </c>
      <c r="D158" s="44">
        <v>100</v>
      </c>
      <c r="E158" s="44">
        <v>0</v>
      </c>
      <c r="F158" s="68">
        <f t="shared" si="104"/>
        <v>0</v>
      </c>
      <c r="G158" s="44"/>
      <c r="H158" s="44"/>
      <c r="I158" s="44">
        <f>+E158+G158+H158</f>
        <v>0</v>
      </c>
      <c r="J158" s="44">
        <v>0</v>
      </c>
      <c r="K158" s="44">
        <f>+D158-I158</f>
        <v>100</v>
      </c>
      <c r="L158" s="44">
        <f>+C158-I158</f>
        <v>100</v>
      </c>
      <c r="M158" s="45">
        <f t="shared" ref="M158:M161" si="115">+I158/D158*100</f>
        <v>0</v>
      </c>
      <c r="N158" s="45">
        <f t="shared" ref="N158:N161" si="116">+I158/C158*100</f>
        <v>0</v>
      </c>
      <c r="P158" s="84"/>
    </row>
    <row r="159" spans="1:16" s="31" customFormat="1" ht="24.95" customHeight="1" x14ac:dyDescent="0.2">
      <c r="A159" s="38" t="s">
        <v>148</v>
      </c>
      <c r="B159" s="39">
        <f>+B160+B161</f>
        <v>200</v>
      </c>
      <c r="C159" s="39">
        <f t="shared" ref="C159:E159" si="117">+C160+C161</f>
        <v>200</v>
      </c>
      <c r="D159" s="39">
        <f t="shared" si="117"/>
        <v>200</v>
      </c>
      <c r="E159" s="39">
        <f t="shared" si="117"/>
        <v>0</v>
      </c>
      <c r="F159" s="39">
        <f t="shared" si="104"/>
        <v>0</v>
      </c>
      <c r="G159" s="39">
        <f>+G160+G161</f>
        <v>0</v>
      </c>
      <c r="H159" s="39">
        <f t="shared" ref="H159:L159" si="118">+H160+H161</f>
        <v>0</v>
      </c>
      <c r="I159" s="39">
        <f t="shared" si="118"/>
        <v>0</v>
      </c>
      <c r="J159" s="39">
        <f t="shared" si="118"/>
        <v>0</v>
      </c>
      <c r="K159" s="39">
        <f t="shared" si="118"/>
        <v>200</v>
      </c>
      <c r="L159" s="39">
        <f t="shared" si="118"/>
        <v>200</v>
      </c>
      <c r="M159" s="45">
        <f t="shared" si="115"/>
        <v>0</v>
      </c>
      <c r="N159" s="45">
        <f t="shared" si="116"/>
        <v>0</v>
      </c>
      <c r="P159" s="32"/>
    </row>
    <row r="160" spans="1:16" s="31" customFormat="1" ht="27.75" customHeight="1" x14ac:dyDescent="0.2">
      <c r="A160" s="67" t="s">
        <v>149</v>
      </c>
      <c r="B160" s="44">
        <v>100</v>
      </c>
      <c r="C160" s="44">
        <v>100</v>
      </c>
      <c r="D160" s="44">
        <v>100</v>
      </c>
      <c r="E160" s="44">
        <v>0</v>
      </c>
      <c r="F160" s="68">
        <f t="shared" ref="F160:F167" si="119">+E160/D160*100</f>
        <v>0</v>
      </c>
      <c r="G160" s="44"/>
      <c r="H160" s="44"/>
      <c r="I160" s="44">
        <f>+E160+G160+H160</f>
        <v>0</v>
      </c>
      <c r="J160" s="44">
        <v>0</v>
      </c>
      <c r="K160" s="44">
        <f>+D160-I160</f>
        <v>100</v>
      </c>
      <c r="L160" s="44">
        <f>+C160-I160</f>
        <v>100</v>
      </c>
      <c r="M160" s="45">
        <f t="shared" si="115"/>
        <v>0</v>
      </c>
      <c r="N160" s="45">
        <f t="shared" si="116"/>
        <v>0</v>
      </c>
      <c r="P160" s="32"/>
    </row>
    <row r="161" spans="1:16" s="81" customFormat="1" ht="27.75" customHeight="1" x14ac:dyDescent="0.2">
      <c r="A161" s="67" t="s">
        <v>150</v>
      </c>
      <c r="B161" s="44">
        <v>100</v>
      </c>
      <c r="C161" s="44">
        <v>100</v>
      </c>
      <c r="D161" s="44">
        <v>100</v>
      </c>
      <c r="E161" s="44">
        <v>0</v>
      </c>
      <c r="F161" s="68">
        <f t="shared" si="119"/>
        <v>0</v>
      </c>
      <c r="G161" s="44"/>
      <c r="H161" s="44"/>
      <c r="I161" s="44">
        <f>+E161+G161+H161</f>
        <v>0</v>
      </c>
      <c r="J161" s="44">
        <v>0</v>
      </c>
      <c r="K161" s="44">
        <f>+D161-I161</f>
        <v>100</v>
      </c>
      <c r="L161" s="44">
        <f>+C161-I161</f>
        <v>100</v>
      </c>
      <c r="M161" s="45">
        <f t="shared" si="115"/>
        <v>0</v>
      </c>
      <c r="N161" s="45">
        <f t="shared" si="116"/>
        <v>0</v>
      </c>
      <c r="P161" s="32"/>
    </row>
    <row r="162" spans="1:16" s="36" customFormat="1" ht="35.1" customHeight="1" x14ac:dyDescent="0.25">
      <c r="A162" s="33" t="s">
        <v>151</v>
      </c>
      <c r="B162" s="34">
        <f>+B163</f>
        <v>500</v>
      </c>
      <c r="C162" s="34">
        <f>+C163</f>
        <v>985346</v>
      </c>
      <c r="D162" s="34">
        <f t="shared" ref="D162:E162" si="120">+D163</f>
        <v>985346</v>
      </c>
      <c r="E162" s="34">
        <f t="shared" si="120"/>
        <v>0</v>
      </c>
      <c r="F162" s="35">
        <f t="shared" si="119"/>
        <v>0</v>
      </c>
      <c r="G162" s="34">
        <f t="shared" ref="G162:L162" si="121">+G163</f>
        <v>985000</v>
      </c>
      <c r="H162" s="34">
        <f t="shared" si="121"/>
        <v>0</v>
      </c>
      <c r="I162" s="34">
        <f t="shared" si="121"/>
        <v>985000</v>
      </c>
      <c r="J162" s="34">
        <f t="shared" si="121"/>
        <v>0</v>
      </c>
      <c r="K162" s="34">
        <f t="shared" si="121"/>
        <v>346</v>
      </c>
      <c r="L162" s="34">
        <f t="shared" si="121"/>
        <v>346</v>
      </c>
      <c r="M162" s="35">
        <f t="shared" ref="M162:M167" si="122">+I162/D162*100</f>
        <v>99.964885431107447</v>
      </c>
      <c r="N162" s="35">
        <f t="shared" ref="N162:N167" si="123">+I162/C162*100</f>
        <v>99.964885431107447</v>
      </c>
      <c r="P162" s="85"/>
    </row>
    <row r="163" spans="1:16" s="24" customFormat="1" ht="34.5" customHeight="1" x14ac:dyDescent="0.2">
      <c r="A163" s="38" t="s">
        <v>152</v>
      </c>
      <c r="B163" s="39">
        <f>+B164+B165</f>
        <v>500</v>
      </c>
      <c r="C163" s="39">
        <f t="shared" ref="C163:E163" si="124">+C164+C165</f>
        <v>985346</v>
      </c>
      <c r="D163" s="39">
        <f t="shared" si="124"/>
        <v>985346</v>
      </c>
      <c r="E163" s="39">
        <f t="shared" si="124"/>
        <v>0</v>
      </c>
      <c r="F163" s="40">
        <f t="shared" si="119"/>
        <v>0</v>
      </c>
      <c r="G163" s="39">
        <f>+G164+G165</f>
        <v>985000</v>
      </c>
      <c r="H163" s="39">
        <f t="shared" ref="H163:L163" si="125">+H164+H165</f>
        <v>0</v>
      </c>
      <c r="I163" s="39">
        <f t="shared" si="125"/>
        <v>985000</v>
      </c>
      <c r="J163" s="39">
        <f t="shared" si="125"/>
        <v>0</v>
      </c>
      <c r="K163" s="39">
        <f t="shared" si="125"/>
        <v>346</v>
      </c>
      <c r="L163" s="39">
        <f t="shared" si="125"/>
        <v>346</v>
      </c>
      <c r="M163" s="41">
        <f t="shared" si="122"/>
        <v>99.964885431107447</v>
      </c>
      <c r="N163" s="41">
        <f t="shared" si="123"/>
        <v>99.964885431107447</v>
      </c>
      <c r="P163" s="3"/>
    </row>
    <row r="164" spans="1:16" s="31" customFormat="1" ht="24.75" customHeight="1" x14ac:dyDescent="0.2">
      <c r="A164" s="67" t="s">
        <v>264</v>
      </c>
      <c r="B164" s="44">
        <v>400</v>
      </c>
      <c r="C164" s="44">
        <v>985246</v>
      </c>
      <c r="D164" s="44">
        <v>985246</v>
      </c>
      <c r="E164" s="44">
        <v>0</v>
      </c>
      <c r="F164" s="68">
        <f t="shared" si="119"/>
        <v>0</v>
      </c>
      <c r="G164" s="44">
        <v>985000</v>
      </c>
      <c r="H164" s="44"/>
      <c r="I164" s="44">
        <f>+E164+G164+H164</f>
        <v>985000</v>
      </c>
      <c r="J164" s="44">
        <v>0</v>
      </c>
      <c r="K164" s="44">
        <f>+D164-I164</f>
        <v>246</v>
      </c>
      <c r="L164" s="44">
        <f>+C164-I164</f>
        <v>246</v>
      </c>
      <c r="M164" s="41">
        <f t="shared" ref="M164:M165" si="126">+I164/D164*100</f>
        <v>99.975031616469394</v>
      </c>
      <c r="N164" s="41">
        <f t="shared" ref="N164:N165" si="127">+I164/C164*100</f>
        <v>99.975031616469394</v>
      </c>
      <c r="P164" s="25"/>
    </row>
    <row r="165" spans="1:16" s="31" customFormat="1" ht="24" customHeight="1" x14ac:dyDescent="0.2">
      <c r="A165" s="78" t="s">
        <v>153</v>
      </c>
      <c r="B165" s="44">
        <v>100</v>
      </c>
      <c r="C165" s="44">
        <v>100</v>
      </c>
      <c r="D165" s="44">
        <v>100</v>
      </c>
      <c r="E165" s="44">
        <v>0</v>
      </c>
      <c r="F165" s="68">
        <f>+E165/D165*100</f>
        <v>0</v>
      </c>
      <c r="G165" s="44"/>
      <c r="H165" s="44"/>
      <c r="I165" s="44">
        <f>+E165+G165+H165</f>
        <v>0</v>
      </c>
      <c r="J165" s="44">
        <v>0</v>
      </c>
      <c r="K165" s="44">
        <f>+D165-I165</f>
        <v>100</v>
      </c>
      <c r="L165" s="44">
        <f>+C165-I165</f>
        <v>100</v>
      </c>
      <c r="M165" s="41">
        <f t="shared" si="126"/>
        <v>0</v>
      </c>
      <c r="N165" s="41">
        <f t="shared" si="127"/>
        <v>0</v>
      </c>
      <c r="P165" s="86"/>
    </row>
    <row r="166" spans="1:16" s="36" customFormat="1" ht="35.1" customHeight="1" x14ac:dyDescent="0.2">
      <c r="A166" s="33" t="s">
        <v>154</v>
      </c>
      <c r="B166" s="34">
        <f>+B167+B219</f>
        <v>119728500</v>
      </c>
      <c r="C166" s="34">
        <f>+C167+C219</f>
        <v>119728500</v>
      </c>
      <c r="D166" s="34">
        <f>+D167+D219</f>
        <v>91761755</v>
      </c>
      <c r="E166" s="34">
        <f>+E167+E219</f>
        <v>8254110</v>
      </c>
      <c r="F166" s="35">
        <f t="shared" si="119"/>
        <v>8.9951527191257394</v>
      </c>
      <c r="G166" s="34">
        <f t="shared" ref="G166:L166" si="128">+G167+G219</f>
        <v>22860319</v>
      </c>
      <c r="H166" s="34">
        <f t="shared" si="128"/>
        <v>0</v>
      </c>
      <c r="I166" s="34">
        <f t="shared" si="128"/>
        <v>31114429</v>
      </c>
      <c r="J166" s="34">
        <f t="shared" si="128"/>
        <v>4336259</v>
      </c>
      <c r="K166" s="34">
        <f t="shared" si="128"/>
        <v>60647326</v>
      </c>
      <c r="L166" s="34">
        <f t="shared" si="128"/>
        <v>88614071</v>
      </c>
      <c r="M166" s="35">
        <f t="shared" si="122"/>
        <v>33.907839927429464</v>
      </c>
      <c r="N166" s="35">
        <f t="shared" si="123"/>
        <v>25.987487523856057</v>
      </c>
      <c r="P166" s="64"/>
    </row>
    <row r="167" spans="1:16" s="81" customFormat="1" ht="24.95" customHeight="1" x14ac:dyDescent="0.2">
      <c r="A167" s="38" t="s">
        <v>155</v>
      </c>
      <c r="B167" s="39">
        <f>SUM(B168:B218)</f>
        <v>99797680</v>
      </c>
      <c r="C167" s="39">
        <f>SUM(C168:C218)</f>
        <v>99797680</v>
      </c>
      <c r="D167" s="39">
        <f>SUM(D168:D218)</f>
        <v>85261755</v>
      </c>
      <c r="E167" s="39">
        <f>SUM(E168:E218)</f>
        <v>8254110</v>
      </c>
      <c r="F167" s="40">
        <f t="shared" si="119"/>
        <v>9.680905583048343</v>
      </c>
      <c r="G167" s="39">
        <f>SUM(G168:G218)</f>
        <v>22860319</v>
      </c>
      <c r="H167" s="39">
        <f>SUM(H168:H218)</f>
        <v>0</v>
      </c>
      <c r="I167" s="39">
        <f>SUM(I168:I218)</f>
        <v>31114429</v>
      </c>
      <c r="J167" s="39">
        <f>SUM(J168:J218)</f>
        <v>4336259</v>
      </c>
      <c r="K167" s="39">
        <f t="shared" ref="K167:K218" si="129">+D167-I167</f>
        <v>54147326</v>
      </c>
      <c r="L167" s="44">
        <f t="shared" ref="L167:L218" si="130">+C167-I167</f>
        <v>68683251</v>
      </c>
      <c r="M167" s="41">
        <f t="shared" si="122"/>
        <v>36.492831985454679</v>
      </c>
      <c r="N167" s="41">
        <f t="shared" si="123"/>
        <v>31.177507332835791</v>
      </c>
      <c r="P167" s="87"/>
    </row>
    <row r="168" spans="1:16" s="24" customFormat="1" ht="24.95" customHeight="1" x14ac:dyDescent="0.2">
      <c r="A168" s="67" t="s">
        <v>156</v>
      </c>
      <c r="B168" s="44">
        <v>9645650</v>
      </c>
      <c r="C168" s="44">
        <v>9645650</v>
      </c>
      <c r="D168" s="44">
        <v>8860248</v>
      </c>
      <c r="E168" s="44">
        <v>664684</v>
      </c>
      <c r="F168" s="68">
        <f>+E168/D168*100</f>
        <v>7.5018667649031947</v>
      </c>
      <c r="G168" s="44"/>
      <c r="H168" s="44"/>
      <c r="I168" s="44">
        <f t="shared" ref="I168:I218" si="131">+E168+G168+H168</f>
        <v>664684</v>
      </c>
      <c r="J168" s="44">
        <v>453670</v>
      </c>
      <c r="K168" s="44">
        <f t="shared" si="129"/>
        <v>8195564</v>
      </c>
      <c r="L168" s="44">
        <f t="shared" si="130"/>
        <v>8980966</v>
      </c>
      <c r="M168" s="41">
        <f t="shared" ref="M168:M217" si="132">+I168/D168*100</f>
        <v>7.5018667649031947</v>
      </c>
      <c r="N168" s="41">
        <f t="shared" ref="N168:N218" si="133">+I168/C168*100</f>
        <v>6.8910234146998901</v>
      </c>
      <c r="P168" s="87"/>
    </row>
    <row r="169" spans="1:16" ht="24.95" customHeight="1" x14ac:dyDescent="0.2">
      <c r="A169" s="67" t="s">
        <v>157</v>
      </c>
      <c r="B169" s="44">
        <v>10765738</v>
      </c>
      <c r="C169" s="44">
        <v>10765738</v>
      </c>
      <c r="D169" s="44">
        <v>10765738</v>
      </c>
      <c r="E169" s="44">
        <v>1609132</v>
      </c>
      <c r="F169" s="68">
        <f t="shared" ref="F169:F217" si="134">+E169/D169*100</f>
        <v>14.946787670292553</v>
      </c>
      <c r="G169" s="44">
        <v>6013254</v>
      </c>
      <c r="H169" s="44"/>
      <c r="I169" s="44">
        <f t="shared" si="131"/>
        <v>7622386</v>
      </c>
      <c r="J169" s="44">
        <v>0</v>
      </c>
      <c r="K169" s="44">
        <f t="shared" si="129"/>
        <v>3143352</v>
      </c>
      <c r="L169" s="44">
        <f t="shared" si="130"/>
        <v>3143352</v>
      </c>
      <c r="M169" s="41">
        <f t="shared" si="132"/>
        <v>70.802261767841642</v>
      </c>
      <c r="N169" s="41">
        <f t="shared" si="133"/>
        <v>70.802261767841642</v>
      </c>
      <c r="P169" s="87"/>
    </row>
    <row r="170" spans="1:16" s="31" customFormat="1" ht="24.95" customHeight="1" x14ac:dyDescent="0.2">
      <c r="A170" s="67" t="s">
        <v>158</v>
      </c>
      <c r="B170" s="44">
        <v>7159742</v>
      </c>
      <c r="C170" s="44">
        <v>6159184</v>
      </c>
      <c r="D170" s="44">
        <v>6159184</v>
      </c>
      <c r="E170" s="44">
        <v>540715</v>
      </c>
      <c r="F170" s="68">
        <f t="shared" si="134"/>
        <v>8.7790038420673913</v>
      </c>
      <c r="G170" s="44">
        <v>5003847</v>
      </c>
      <c r="H170" s="44"/>
      <c r="I170" s="44">
        <f t="shared" si="131"/>
        <v>5544562</v>
      </c>
      <c r="J170" s="44">
        <v>0</v>
      </c>
      <c r="K170" s="44">
        <f t="shared" si="129"/>
        <v>614622</v>
      </c>
      <c r="L170" s="44">
        <f t="shared" si="130"/>
        <v>614622</v>
      </c>
      <c r="M170" s="41">
        <f t="shared" si="132"/>
        <v>90.021048242754233</v>
      </c>
      <c r="N170" s="41">
        <f t="shared" si="133"/>
        <v>90.021048242754233</v>
      </c>
      <c r="P170" s="87"/>
    </row>
    <row r="171" spans="1:16" s="77" customFormat="1" ht="24.95" hidden="1" customHeight="1" x14ac:dyDescent="0.2">
      <c r="A171" s="67" t="s">
        <v>159</v>
      </c>
      <c r="B171" s="44"/>
      <c r="C171" s="44"/>
      <c r="D171" s="44"/>
      <c r="E171" s="44"/>
      <c r="F171" s="68" t="e">
        <f t="shared" si="134"/>
        <v>#DIV/0!</v>
      </c>
      <c r="G171" s="88"/>
      <c r="H171" s="88"/>
      <c r="I171" s="44">
        <f t="shared" si="131"/>
        <v>0</v>
      </c>
      <c r="J171" s="44"/>
      <c r="K171" s="44">
        <f t="shared" si="129"/>
        <v>0</v>
      </c>
      <c r="L171" s="44">
        <f t="shared" si="130"/>
        <v>0</v>
      </c>
      <c r="M171" s="41" t="e">
        <f t="shared" si="132"/>
        <v>#DIV/0!</v>
      </c>
      <c r="N171" s="41" t="e">
        <f t="shared" si="133"/>
        <v>#DIV/0!</v>
      </c>
      <c r="P171" s="87"/>
    </row>
    <row r="172" spans="1:16" s="74" customFormat="1" ht="24.95" customHeight="1" x14ac:dyDescent="0.2">
      <c r="A172" s="67" t="s">
        <v>160</v>
      </c>
      <c r="B172" s="44">
        <v>47309</v>
      </c>
      <c r="C172" s="44">
        <v>47309</v>
      </c>
      <c r="D172" s="44">
        <v>47309</v>
      </c>
      <c r="E172" s="44">
        <v>0</v>
      </c>
      <c r="F172" s="68">
        <f t="shared" si="134"/>
        <v>0</v>
      </c>
      <c r="G172" s="88"/>
      <c r="H172" s="88"/>
      <c r="I172" s="44">
        <f t="shared" si="131"/>
        <v>0</v>
      </c>
      <c r="J172" s="44">
        <v>0</v>
      </c>
      <c r="K172" s="44">
        <f t="shared" si="129"/>
        <v>47309</v>
      </c>
      <c r="L172" s="44">
        <f t="shared" si="130"/>
        <v>47309</v>
      </c>
      <c r="M172" s="41">
        <f t="shared" si="132"/>
        <v>0</v>
      </c>
      <c r="N172" s="41">
        <f t="shared" si="133"/>
        <v>0</v>
      </c>
      <c r="P172" s="87"/>
    </row>
    <row r="173" spans="1:16" s="31" customFormat="1" ht="24.95" customHeight="1" x14ac:dyDescent="0.2">
      <c r="A173" s="67" t="s">
        <v>161</v>
      </c>
      <c r="B173" s="44">
        <v>7052265</v>
      </c>
      <c r="C173" s="44">
        <v>7052265</v>
      </c>
      <c r="D173" s="44">
        <v>7052265</v>
      </c>
      <c r="E173" s="44"/>
      <c r="F173" s="68">
        <f t="shared" si="134"/>
        <v>0</v>
      </c>
      <c r="G173" s="88"/>
      <c r="H173" s="88"/>
      <c r="I173" s="44">
        <f t="shared" si="131"/>
        <v>0</v>
      </c>
      <c r="J173" s="44"/>
      <c r="K173" s="44">
        <f t="shared" si="129"/>
        <v>7052265</v>
      </c>
      <c r="L173" s="44">
        <f t="shared" si="130"/>
        <v>7052265</v>
      </c>
      <c r="M173" s="41">
        <f t="shared" si="132"/>
        <v>0</v>
      </c>
      <c r="N173" s="41">
        <f t="shared" si="133"/>
        <v>0</v>
      </c>
      <c r="P173" s="87"/>
    </row>
    <row r="174" spans="1:16" s="58" customFormat="1" ht="25.5" customHeight="1" x14ac:dyDescent="0.25">
      <c r="A174" s="67" t="s">
        <v>162</v>
      </c>
      <c r="B174" s="44">
        <v>863679</v>
      </c>
      <c r="C174" s="44">
        <v>863679</v>
      </c>
      <c r="D174" s="44">
        <v>863679</v>
      </c>
      <c r="E174" s="44"/>
      <c r="F174" s="68">
        <f t="shared" si="134"/>
        <v>0</v>
      </c>
      <c r="G174" s="88"/>
      <c r="H174" s="88"/>
      <c r="I174" s="44">
        <f t="shared" si="131"/>
        <v>0</v>
      </c>
      <c r="J174" s="44"/>
      <c r="K174" s="44">
        <f t="shared" si="129"/>
        <v>863679</v>
      </c>
      <c r="L174" s="44">
        <f t="shared" si="130"/>
        <v>863679</v>
      </c>
      <c r="M174" s="41">
        <f t="shared" si="132"/>
        <v>0</v>
      </c>
      <c r="N174" s="41">
        <f t="shared" si="133"/>
        <v>0</v>
      </c>
      <c r="P174" s="87"/>
    </row>
    <row r="175" spans="1:16" s="58" customFormat="1" ht="39" customHeight="1" x14ac:dyDescent="0.25">
      <c r="A175" s="67" t="s">
        <v>163</v>
      </c>
      <c r="B175" s="44">
        <v>239929</v>
      </c>
      <c r="C175" s="44">
        <v>239929</v>
      </c>
      <c r="D175" s="44">
        <v>239929</v>
      </c>
      <c r="E175" s="44"/>
      <c r="F175" s="68">
        <f t="shared" si="134"/>
        <v>0</v>
      </c>
      <c r="G175" s="88"/>
      <c r="H175" s="88"/>
      <c r="I175" s="44">
        <f t="shared" si="131"/>
        <v>0</v>
      </c>
      <c r="J175" s="44"/>
      <c r="K175" s="44">
        <f t="shared" si="129"/>
        <v>239929</v>
      </c>
      <c r="L175" s="44">
        <f t="shared" si="130"/>
        <v>239929</v>
      </c>
      <c r="M175" s="41">
        <f t="shared" si="132"/>
        <v>0</v>
      </c>
      <c r="N175" s="41">
        <f t="shared" si="133"/>
        <v>0</v>
      </c>
      <c r="P175" s="87"/>
    </row>
    <row r="176" spans="1:16" s="58" customFormat="1" ht="24.95" customHeight="1" x14ac:dyDescent="0.25">
      <c r="A176" s="67" t="s">
        <v>164</v>
      </c>
      <c r="B176" s="44">
        <v>1915037</v>
      </c>
      <c r="C176" s="44">
        <v>1915037</v>
      </c>
      <c r="D176" s="44">
        <v>1915037</v>
      </c>
      <c r="E176" s="44">
        <v>954490</v>
      </c>
      <c r="F176" s="68">
        <f t="shared" si="134"/>
        <v>49.841856841408287</v>
      </c>
      <c r="G176" s="88">
        <v>960446</v>
      </c>
      <c r="H176" s="88"/>
      <c r="I176" s="44">
        <f t="shared" si="131"/>
        <v>1914936</v>
      </c>
      <c r="J176" s="44"/>
      <c r="K176" s="44">
        <f t="shared" si="129"/>
        <v>101</v>
      </c>
      <c r="L176" s="44">
        <f t="shared" si="130"/>
        <v>101</v>
      </c>
      <c r="M176" s="41">
        <f t="shared" si="132"/>
        <v>99.994725950464669</v>
      </c>
      <c r="N176" s="41">
        <f t="shared" si="133"/>
        <v>99.994725950464669</v>
      </c>
      <c r="P176" s="87"/>
    </row>
    <row r="177" spans="1:16" s="57" customFormat="1" ht="24.95" customHeight="1" x14ac:dyDescent="0.25">
      <c r="A177" s="67" t="s">
        <v>165</v>
      </c>
      <c r="B177" s="44">
        <v>3520387</v>
      </c>
      <c r="C177" s="44">
        <v>3520387</v>
      </c>
      <c r="D177" s="44">
        <v>3520387</v>
      </c>
      <c r="E177" s="44"/>
      <c r="F177" s="68">
        <f t="shared" si="134"/>
        <v>0</v>
      </c>
      <c r="G177" s="88">
        <v>2650106</v>
      </c>
      <c r="H177" s="88"/>
      <c r="I177" s="44">
        <f t="shared" si="131"/>
        <v>2650106</v>
      </c>
      <c r="J177" s="44"/>
      <c r="K177" s="44">
        <f t="shared" si="129"/>
        <v>870281</v>
      </c>
      <c r="L177" s="44">
        <f t="shared" si="130"/>
        <v>870281</v>
      </c>
      <c r="M177" s="41">
        <f t="shared" si="132"/>
        <v>75.278825879086583</v>
      </c>
      <c r="N177" s="41">
        <f t="shared" si="133"/>
        <v>75.278825879086583</v>
      </c>
      <c r="P177" s="87"/>
    </row>
    <row r="178" spans="1:16" s="57" customFormat="1" ht="24.95" customHeight="1" x14ac:dyDescent="0.25">
      <c r="A178" s="67" t="s">
        <v>166</v>
      </c>
      <c r="B178" s="44">
        <v>709414</v>
      </c>
      <c r="C178" s="44">
        <v>709414</v>
      </c>
      <c r="D178" s="44">
        <v>709414</v>
      </c>
      <c r="E178" s="44"/>
      <c r="F178" s="68">
        <f t="shared" si="134"/>
        <v>0</v>
      </c>
      <c r="G178" s="88"/>
      <c r="H178" s="88"/>
      <c r="I178" s="44">
        <f t="shared" si="131"/>
        <v>0</v>
      </c>
      <c r="J178" s="44"/>
      <c r="K178" s="44">
        <f t="shared" si="129"/>
        <v>709414</v>
      </c>
      <c r="L178" s="44">
        <f t="shared" si="130"/>
        <v>709414</v>
      </c>
      <c r="M178" s="41">
        <f t="shared" si="132"/>
        <v>0</v>
      </c>
      <c r="N178" s="41">
        <f t="shared" si="133"/>
        <v>0</v>
      </c>
      <c r="P178" s="87"/>
    </row>
    <row r="179" spans="1:16" s="57" customFormat="1" ht="24.95" customHeight="1" x14ac:dyDescent="0.25">
      <c r="A179" s="67" t="s">
        <v>167</v>
      </c>
      <c r="B179" s="44">
        <v>8435001</v>
      </c>
      <c r="C179" s="44">
        <v>7905791</v>
      </c>
      <c r="D179" s="44">
        <v>7905791</v>
      </c>
      <c r="E179" s="44">
        <v>2410000</v>
      </c>
      <c r="F179" s="68">
        <f t="shared" si="134"/>
        <v>30.48398319662131</v>
      </c>
      <c r="G179" s="88">
        <v>5422500</v>
      </c>
      <c r="H179" s="88"/>
      <c r="I179" s="44">
        <f t="shared" si="131"/>
        <v>7832500</v>
      </c>
      <c r="J179" s="44">
        <v>1807500</v>
      </c>
      <c r="K179" s="44">
        <f t="shared" si="129"/>
        <v>73291</v>
      </c>
      <c r="L179" s="44">
        <f t="shared" si="130"/>
        <v>73291</v>
      </c>
      <c r="M179" s="41">
        <f t="shared" si="132"/>
        <v>99.072945389019267</v>
      </c>
      <c r="N179" s="41">
        <f t="shared" si="133"/>
        <v>99.072945389019267</v>
      </c>
      <c r="P179" s="87"/>
    </row>
    <row r="180" spans="1:16" s="57" customFormat="1" ht="24.95" customHeight="1" x14ac:dyDescent="0.25">
      <c r="A180" s="67" t="s">
        <v>168</v>
      </c>
      <c r="B180" s="44">
        <v>278179</v>
      </c>
      <c r="C180" s="44">
        <v>278179</v>
      </c>
      <c r="D180" s="44">
        <v>278179</v>
      </c>
      <c r="E180" s="44"/>
      <c r="F180" s="68">
        <f t="shared" si="134"/>
        <v>0</v>
      </c>
      <c r="G180" s="88"/>
      <c r="H180" s="88"/>
      <c r="I180" s="44">
        <f t="shared" si="131"/>
        <v>0</v>
      </c>
      <c r="J180" s="44"/>
      <c r="K180" s="44">
        <f t="shared" si="129"/>
        <v>278179</v>
      </c>
      <c r="L180" s="44">
        <f t="shared" si="130"/>
        <v>278179</v>
      </c>
      <c r="M180" s="41">
        <f t="shared" si="132"/>
        <v>0</v>
      </c>
      <c r="N180" s="41">
        <f t="shared" si="133"/>
        <v>0</v>
      </c>
      <c r="P180" s="87"/>
    </row>
    <row r="181" spans="1:16" s="57" customFormat="1" ht="26.25" customHeight="1" x14ac:dyDescent="0.25">
      <c r="A181" s="67" t="s">
        <v>169</v>
      </c>
      <c r="B181" s="44">
        <v>2444668</v>
      </c>
      <c r="C181" s="44">
        <v>2444668</v>
      </c>
      <c r="D181" s="44">
        <v>2394668</v>
      </c>
      <c r="E181" s="44">
        <v>1122175</v>
      </c>
      <c r="F181" s="68">
        <f t="shared" si="134"/>
        <v>46.861402081624675</v>
      </c>
      <c r="G181" s="88"/>
      <c r="H181" s="88"/>
      <c r="I181" s="44">
        <f t="shared" si="131"/>
        <v>1122175</v>
      </c>
      <c r="J181" s="44">
        <v>1122175</v>
      </c>
      <c r="K181" s="44">
        <f t="shared" si="129"/>
        <v>1272493</v>
      </c>
      <c r="L181" s="44">
        <f t="shared" si="130"/>
        <v>1322493</v>
      </c>
      <c r="M181" s="41">
        <f t="shared" si="132"/>
        <v>46.861402081624675</v>
      </c>
      <c r="N181" s="41">
        <f t="shared" si="133"/>
        <v>45.902961056470652</v>
      </c>
      <c r="P181" s="87"/>
    </row>
    <row r="182" spans="1:16" s="57" customFormat="1" ht="27" customHeight="1" x14ac:dyDescent="0.25">
      <c r="A182" s="67" t="s">
        <v>170</v>
      </c>
      <c r="B182" s="44">
        <v>182402</v>
      </c>
      <c r="C182" s="44">
        <v>182402</v>
      </c>
      <c r="D182" s="44">
        <v>182402</v>
      </c>
      <c r="E182" s="44"/>
      <c r="F182" s="68">
        <f t="shared" si="134"/>
        <v>0</v>
      </c>
      <c r="G182" s="88"/>
      <c r="H182" s="88"/>
      <c r="I182" s="44">
        <f t="shared" si="131"/>
        <v>0</v>
      </c>
      <c r="J182" s="44"/>
      <c r="K182" s="44">
        <f t="shared" si="129"/>
        <v>182402</v>
      </c>
      <c r="L182" s="44">
        <f t="shared" si="130"/>
        <v>182402</v>
      </c>
      <c r="M182" s="41">
        <f t="shared" si="132"/>
        <v>0</v>
      </c>
      <c r="N182" s="41">
        <f t="shared" si="133"/>
        <v>0</v>
      </c>
      <c r="P182" s="87"/>
    </row>
    <row r="183" spans="1:16" s="57" customFormat="1" ht="24.95" customHeight="1" x14ac:dyDescent="0.25">
      <c r="A183" s="67" t="s">
        <v>171</v>
      </c>
      <c r="B183" s="44">
        <v>271897</v>
      </c>
      <c r="C183" s="44">
        <v>271897</v>
      </c>
      <c r="D183" s="44">
        <v>271897</v>
      </c>
      <c r="E183" s="44"/>
      <c r="F183" s="68">
        <f t="shared" si="134"/>
        <v>0</v>
      </c>
      <c r="G183" s="88"/>
      <c r="H183" s="88"/>
      <c r="I183" s="44">
        <f t="shared" si="131"/>
        <v>0</v>
      </c>
      <c r="J183" s="44"/>
      <c r="K183" s="44">
        <f t="shared" si="129"/>
        <v>271897</v>
      </c>
      <c r="L183" s="44">
        <f t="shared" si="130"/>
        <v>271897</v>
      </c>
      <c r="M183" s="41">
        <f t="shared" si="132"/>
        <v>0</v>
      </c>
      <c r="N183" s="41">
        <f t="shared" si="133"/>
        <v>0</v>
      </c>
      <c r="P183" s="87"/>
    </row>
    <row r="184" spans="1:16" s="57" customFormat="1" ht="24.95" customHeight="1" x14ac:dyDescent="0.25">
      <c r="A184" s="67" t="s">
        <v>172</v>
      </c>
      <c r="B184" s="44">
        <v>2290636</v>
      </c>
      <c r="C184" s="44">
        <v>2290636</v>
      </c>
      <c r="D184" s="44">
        <v>2290636</v>
      </c>
      <c r="E184" s="44"/>
      <c r="F184" s="68">
        <f t="shared" si="134"/>
        <v>0</v>
      </c>
      <c r="G184" s="88">
        <v>2290536</v>
      </c>
      <c r="H184" s="88"/>
      <c r="I184" s="44">
        <f t="shared" si="131"/>
        <v>2290536</v>
      </c>
      <c r="J184" s="44"/>
      <c r="K184" s="44">
        <f t="shared" si="129"/>
        <v>100</v>
      </c>
      <c r="L184" s="44">
        <f t="shared" si="130"/>
        <v>100</v>
      </c>
      <c r="M184" s="41">
        <f t="shared" si="132"/>
        <v>99.995634400227701</v>
      </c>
      <c r="N184" s="41">
        <f t="shared" si="133"/>
        <v>99.995634400227701</v>
      </c>
      <c r="P184" s="87"/>
    </row>
    <row r="185" spans="1:16" s="57" customFormat="1" ht="24.95" customHeight="1" x14ac:dyDescent="0.25">
      <c r="A185" s="67" t="s">
        <v>173</v>
      </c>
      <c r="B185" s="44">
        <v>214022</v>
      </c>
      <c r="C185" s="44">
        <v>214022</v>
      </c>
      <c r="D185" s="44">
        <v>214022</v>
      </c>
      <c r="E185" s="44"/>
      <c r="F185" s="68">
        <f t="shared" si="134"/>
        <v>0</v>
      </c>
      <c r="G185" s="88"/>
      <c r="H185" s="88"/>
      <c r="I185" s="44">
        <f t="shared" si="131"/>
        <v>0</v>
      </c>
      <c r="J185" s="44"/>
      <c r="K185" s="44">
        <f t="shared" si="129"/>
        <v>214022</v>
      </c>
      <c r="L185" s="44">
        <f t="shared" si="130"/>
        <v>214022</v>
      </c>
      <c r="M185" s="41">
        <f t="shared" si="132"/>
        <v>0</v>
      </c>
      <c r="N185" s="41">
        <f t="shared" si="133"/>
        <v>0</v>
      </c>
      <c r="P185" s="87"/>
    </row>
    <row r="186" spans="1:16" s="57" customFormat="1" ht="24.95" customHeight="1" x14ac:dyDescent="0.25">
      <c r="A186" s="67" t="s">
        <v>174</v>
      </c>
      <c r="B186" s="44">
        <v>770339</v>
      </c>
      <c r="C186" s="44">
        <v>770339</v>
      </c>
      <c r="D186" s="44">
        <v>100466</v>
      </c>
      <c r="E186" s="44"/>
      <c r="F186" s="68">
        <f t="shared" si="134"/>
        <v>0</v>
      </c>
      <c r="G186" s="88"/>
      <c r="H186" s="88"/>
      <c r="I186" s="44">
        <f t="shared" si="131"/>
        <v>0</v>
      </c>
      <c r="J186" s="44"/>
      <c r="K186" s="44">
        <f t="shared" si="129"/>
        <v>100466</v>
      </c>
      <c r="L186" s="44">
        <f t="shared" si="130"/>
        <v>770339</v>
      </c>
      <c r="M186" s="41">
        <f t="shared" si="132"/>
        <v>0</v>
      </c>
      <c r="N186" s="41">
        <f t="shared" si="133"/>
        <v>0</v>
      </c>
      <c r="P186" s="87"/>
    </row>
    <row r="187" spans="1:16" s="57" customFormat="1" ht="24.95" customHeight="1" x14ac:dyDescent="0.25">
      <c r="A187" s="67" t="s">
        <v>175</v>
      </c>
      <c r="B187" s="44">
        <v>1590683</v>
      </c>
      <c r="C187" s="44">
        <v>1590683</v>
      </c>
      <c r="D187" s="44">
        <v>1590683</v>
      </c>
      <c r="E187" s="44">
        <v>848086</v>
      </c>
      <c r="F187" s="68">
        <f t="shared" si="134"/>
        <v>53.315839799633238</v>
      </c>
      <c r="G187" s="88"/>
      <c r="H187" s="88"/>
      <c r="I187" s="44">
        <f t="shared" si="131"/>
        <v>848086</v>
      </c>
      <c r="J187" s="44">
        <v>848086</v>
      </c>
      <c r="K187" s="44">
        <f t="shared" si="129"/>
        <v>742597</v>
      </c>
      <c r="L187" s="44">
        <f t="shared" si="130"/>
        <v>742597</v>
      </c>
      <c r="M187" s="41">
        <f t="shared" si="132"/>
        <v>53.315839799633238</v>
      </c>
      <c r="N187" s="41">
        <f t="shared" si="133"/>
        <v>53.315839799633238</v>
      </c>
      <c r="P187" s="87"/>
    </row>
    <row r="188" spans="1:16" s="57" customFormat="1" ht="24.95" customHeight="1" x14ac:dyDescent="0.25">
      <c r="A188" s="43" t="s">
        <v>176</v>
      </c>
      <c r="B188" s="44">
        <v>2852081</v>
      </c>
      <c r="C188" s="44">
        <v>2852081</v>
      </c>
      <c r="D188" s="44">
        <v>2852081</v>
      </c>
      <c r="E188" s="44">
        <v>104828</v>
      </c>
      <c r="F188" s="68">
        <f t="shared" si="134"/>
        <v>3.6754916848434531</v>
      </c>
      <c r="G188" s="88">
        <v>519630</v>
      </c>
      <c r="H188" s="88"/>
      <c r="I188" s="44">
        <f t="shared" si="131"/>
        <v>624458</v>
      </c>
      <c r="J188" s="44">
        <v>104828</v>
      </c>
      <c r="K188" s="44">
        <f t="shared" si="129"/>
        <v>2227623</v>
      </c>
      <c r="L188" s="44">
        <f t="shared" si="130"/>
        <v>2227623</v>
      </c>
      <c r="M188" s="41">
        <f t="shared" si="132"/>
        <v>21.894819957778196</v>
      </c>
      <c r="N188" s="41">
        <f t="shared" si="133"/>
        <v>21.894819957778196</v>
      </c>
      <c r="P188" s="87"/>
    </row>
    <row r="189" spans="1:16" s="57" customFormat="1" ht="24.95" customHeight="1" x14ac:dyDescent="0.25">
      <c r="A189" s="43" t="s">
        <v>177</v>
      </c>
      <c r="B189" s="44">
        <v>5030750</v>
      </c>
      <c r="C189" s="44">
        <v>5559960</v>
      </c>
      <c r="D189" s="44">
        <v>3029310</v>
      </c>
      <c r="E189" s="44"/>
      <c r="F189" s="68">
        <f t="shared" si="134"/>
        <v>0</v>
      </c>
      <c r="G189" s="88"/>
      <c r="H189" s="88"/>
      <c r="I189" s="44">
        <f t="shared" si="131"/>
        <v>0</v>
      </c>
      <c r="J189" s="44"/>
      <c r="K189" s="44">
        <f t="shared" si="129"/>
        <v>3029310</v>
      </c>
      <c r="L189" s="44">
        <f t="shared" si="130"/>
        <v>5559960</v>
      </c>
      <c r="M189" s="41">
        <f t="shared" si="132"/>
        <v>0</v>
      </c>
      <c r="N189" s="41">
        <f t="shared" si="133"/>
        <v>0</v>
      </c>
      <c r="P189" s="87"/>
    </row>
    <row r="190" spans="1:16" s="57" customFormat="1" ht="24.95" customHeight="1" x14ac:dyDescent="0.25">
      <c r="A190" s="43" t="s">
        <v>178</v>
      </c>
      <c r="B190" s="44">
        <v>574977</v>
      </c>
      <c r="C190" s="44">
        <v>574977</v>
      </c>
      <c r="D190" s="44">
        <v>574977</v>
      </c>
      <c r="E190" s="44"/>
      <c r="F190" s="68">
        <f t="shared" si="134"/>
        <v>0</v>
      </c>
      <c r="G190" s="88"/>
      <c r="H190" s="88"/>
      <c r="I190" s="44">
        <f t="shared" si="131"/>
        <v>0</v>
      </c>
      <c r="J190" s="44"/>
      <c r="K190" s="44">
        <f t="shared" si="129"/>
        <v>574977</v>
      </c>
      <c r="L190" s="44">
        <f t="shared" si="130"/>
        <v>574977</v>
      </c>
      <c r="M190" s="41">
        <f t="shared" si="132"/>
        <v>0</v>
      </c>
      <c r="N190" s="41">
        <f t="shared" si="133"/>
        <v>0</v>
      </c>
      <c r="P190" s="87"/>
    </row>
    <row r="191" spans="1:16" s="57" customFormat="1" ht="24.95" hidden="1" customHeight="1" x14ac:dyDescent="0.25">
      <c r="A191" s="43" t="s">
        <v>179</v>
      </c>
      <c r="B191" s="44"/>
      <c r="C191" s="44"/>
      <c r="D191" s="44"/>
      <c r="E191" s="44"/>
      <c r="F191" s="68" t="e">
        <f t="shared" si="134"/>
        <v>#DIV/0!</v>
      </c>
      <c r="G191" s="88"/>
      <c r="H191" s="88"/>
      <c r="I191" s="44">
        <f t="shared" si="131"/>
        <v>0</v>
      </c>
      <c r="J191" s="44"/>
      <c r="K191" s="44">
        <f t="shared" si="129"/>
        <v>0</v>
      </c>
      <c r="L191" s="44">
        <f t="shared" si="130"/>
        <v>0</v>
      </c>
      <c r="M191" s="41" t="e">
        <f t="shared" si="132"/>
        <v>#DIV/0!</v>
      </c>
      <c r="N191" s="41" t="e">
        <f t="shared" si="133"/>
        <v>#DIV/0!</v>
      </c>
      <c r="P191" s="87"/>
    </row>
    <row r="192" spans="1:16" s="59" customFormat="1" ht="35.1" hidden="1" customHeight="1" x14ac:dyDescent="0.25">
      <c r="A192" s="43" t="s">
        <v>180</v>
      </c>
      <c r="B192" s="44"/>
      <c r="C192" s="44"/>
      <c r="D192" s="44"/>
      <c r="E192" s="44"/>
      <c r="F192" s="68" t="e">
        <f t="shared" si="134"/>
        <v>#DIV/0!</v>
      </c>
      <c r="G192" s="88"/>
      <c r="H192" s="88"/>
      <c r="I192" s="44">
        <f t="shared" si="131"/>
        <v>0</v>
      </c>
      <c r="J192" s="44"/>
      <c r="K192" s="44">
        <f t="shared" si="129"/>
        <v>0</v>
      </c>
      <c r="L192" s="44">
        <f t="shared" si="130"/>
        <v>0</v>
      </c>
      <c r="M192" s="41" t="e">
        <f t="shared" si="132"/>
        <v>#DIV/0!</v>
      </c>
      <c r="N192" s="41" t="e">
        <f t="shared" si="133"/>
        <v>#DIV/0!</v>
      </c>
      <c r="P192" s="89"/>
    </row>
    <row r="193" spans="1:16" s="59" customFormat="1" ht="24" customHeight="1" x14ac:dyDescent="0.25">
      <c r="A193" s="43" t="s">
        <v>181</v>
      </c>
      <c r="B193" s="44">
        <v>2983721</v>
      </c>
      <c r="C193" s="44">
        <v>2983721</v>
      </c>
      <c r="D193" s="44">
        <v>2983721</v>
      </c>
      <c r="E193" s="44"/>
      <c r="F193" s="68">
        <f t="shared" si="134"/>
        <v>0</v>
      </c>
      <c r="G193" s="88"/>
      <c r="H193" s="88"/>
      <c r="I193" s="44">
        <f t="shared" si="131"/>
        <v>0</v>
      </c>
      <c r="J193" s="44"/>
      <c r="K193" s="44">
        <f t="shared" si="129"/>
        <v>2983721</v>
      </c>
      <c r="L193" s="44">
        <f t="shared" si="130"/>
        <v>2983721</v>
      </c>
      <c r="M193" s="41">
        <f t="shared" si="132"/>
        <v>0</v>
      </c>
      <c r="N193" s="41">
        <f t="shared" si="133"/>
        <v>0</v>
      </c>
      <c r="P193" s="89"/>
    </row>
    <row r="194" spans="1:16" s="59" customFormat="1" ht="24.75" customHeight="1" x14ac:dyDescent="0.25">
      <c r="A194" s="43" t="s">
        <v>265</v>
      </c>
      <c r="B194" s="44">
        <v>1100000</v>
      </c>
      <c r="C194" s="44">
        <v>1661896</v>
      </c>
      <c r="D194" s="44">
        <v>1661896</v>
      </c>
      <c r="E194" s="44"/>
      <c r="F194" s="68">
        <f t="shared" si="134"/>
        <v>0</v>
      </c>
      <c r="G194" s="88"/>
      <c r="H194" s="88"/>
      <c r="I194" s="44">
        <f t="shared" si="131"/>
        <v>0</v>
      </c>
      <c r="J194" s="44"/>
      <c r="K194" s="44">
        <f t="shared" si="129"/>
        <v>1661896</v>
      </c>
      <c r="L194" s="44">
        <f t="shared" si="130"/>
        <v>1661896</v>
      </c>
      <c r="M194" s="41">
        <f t="shared" si="132"/>
        <v>0</v>
      </c>
      <c r="N194" s="41">
        <f t="shared" si="133"/>
        <v>0</v>
      </c>
      <c r="P194" s="89"/>
    </row>
    <row r="195" spans="1:16" s="59" customFormat="1" ht="27.75" customHeight="1" x14ac:dyDescent="0.25">
      <c r="A195" s="43" t="s">
        <v>182</v>
      </c>
      <c r="B195" s="44">
        <v>973212</v>
      </c>
      <c r="C195" s="44">
        <v>1067322</v>
      </c>
      <c r="D195" s="44">
        <v>1067322</v>
      </c>
      <c r="E195" s="44"/>
      <c r="F195" s="68">
        <f t="shared" si="134"/>
        <v>0</v>
      </c>
      <c r="G195" s="88"/>
      <c r="H195" s="88"/>
      <c r="I195" s="44">
        <f t="shared" si="131"/>
        <v>0</v>
      </c>
      <c r="J195" s="44"/>
      <c r="K195" s="44">
        <f t="shared" si="129"/>
        <v>1067322</v>
      </c>
      <c r="L195" s="44">
        <f t="shared" si="130"/>
        <v>1067322</v>
      </c>
      <c r="M195" s="41">
        <f t="shared" si="132"/>
        <v>0</v>
      </c>
      <c r="N195" s="41">
        <f t="shared" si="133"/>
        <v>0</v>
      </c>
      <c r="P195" s="89"/>
    </row>
    <row r="196" spans="1:16" s="59" customFormat="1" ht="27.75" customHeight="1" x14ac:dyDescent="0.25">
      <c r="A196" s="43" t="s">
        <v>183</v>
      </c>
      <c r="B196" s="44">
        <v>2785962</v>
      </c>
      <c r="C196" s="44">
        <v>2785962</v>
      </c>
      <c r="D196" s="44">
        <v>2785962</v>
      </c>
      <c r="E196" s="44"/>
      <c r="F196" s="68">
        <f t="shared" si="134"/>
        <v>0</v>
      </c>
      <c r="G196" s="88"/>
      <c r="H196" s="88"/>
      <c r="I196" s="44">
        <f t="shared" si="131"/>
        <v>0</v>
      </c>
      <c r="J196" s="44"/>
      <c r="K196" s="44">
        <f t="shared" si="129"/>
        <v>2785962</v>
      </c>
      <c r="L196" s="44">
        <f t="shared" si="130"/>
        <v>2785962</v>
      </c>
      <c r="M196" s="41">
        <f t="shared" si="132"/>
        <v>0</v>
      </c>
      <c r="N196" s="41">
        <f t="shared" si="133"/>
        <v>0</v>
      </c>
      <c r="P196" s="89"/>
    </row>
    <row r="197" spans="1:16" s="59" customFormat="1" ht="27.75" customHeight="1" x14ac:dyDescent="0.25">
      <c r="A197" s="43" t="s">
        <v>184</v>
      </c>
      <c r="B197" s="44">
        <v>1000000</v>
      </c>
      <c r="C197" s="44">
        <v>2158962</v>
      </c>
      <c r="D197" s="44">
        <v>2158962</v>
      </c>
      <c r="E197" s="44"/>
      <c r="F197" s="68">
        <f t="shared" si="134"/>
        <v>0</v>
      </c>
      <c r="G197" s="88"/>
      <c r="H197" s="88"/>
      <c r="I197" s="44">
        <f t="shared" si="131"/>
        <v>0</v>
      </c>
      <c r="J197" s="44"/>
      <c r="K197" s="44">
        <f t="shared" si="129"/>
        <v>2158962</v>
      </c>
      <c r="L197" s="44">
        <f t="shared" si="130"/>
        <v>2158962</v>
      </c>
      <c r="M197" s="41">
        <f t="shared" si="132"/>
        <v>0</v>
      </c>
      <c r="N197" s="41">
        <f t="shared" si="133"/>
        <v>0</v>
      </c>
      <c r="P197" s="89"/>
    </row>
    <row r="198" spans="1:16" s="59" customFormat="1" ht="27" customHeight="1" x14ac:dyDescent="0.25">
      <c r="A198" s="43" t="s">
        <v>185</v>
      </c>
      <c r="B198" s="44">
        <v>1000000</v>
      </c>
      <c r="C198" s="44">
        <v>1000000</v>
      </c>
      <c r="D198" s="44">
        <v>1000000</v>
      </c>
      <c r="E198" s="44"/>
      <c r="F198" s="68">
        <f t="shared" si="134"/>
        <v>0</v>
      </c>
      <c r="G198" s="88"/>
      <c r="H198" s="88"/>
      <c r="I198" s="44">
        <f t="shared" si="131"/>
        <v>0</v>
      </c>
      <c r="J198" s="44"/>
      <c r="K198" s="44">
        <f t="shared" si="129"/>
        <v>1000000</v>
      </c>
      <c r="L198" s="44">
        <f t="shared" si="130"/>
        <v>1000000</v>
      </c>
      <c r="M198" s="41">
        <f t="shared" si="132"/>
        <v>0</v>
      </c>
      <c r="N198" s="41">
        <f t="shared" si="133"/>
        <v>0</v>
      </c>
      <c r="P198" s="89"/>
    </row>
    <row r="199" spans="1:16" s="59" customFormat="1" ht="27" customHeight="1" x14ac:dyDescent="0.25">
      <c r="A199" s="43" t="s">
        <v>186</v>
      </c>
      <c r="B199" s="44">
        <v>500000</v>
      </c>
      <c r="C199" s="44">
        <v>500000</v>
      </c>
      <c r="D199" s="44"/>
      <c r="E199" s="44"/>
      <c r="F199" s="68">
        <v>0</v>
      </c>
      <c r="G199" s="88"/>
      <c r="H199" s="88"/>
      <c r="I199" s="44">
        <f t="shared" si="131"/>
        <v>0</v>
      </c>
      <c r="J199" s="44"/>
      <c r="K199" s="44">
        <f t="shared" si="129"/>
        <v>0</v>
      </c>
      <c r="L199" s="44">
        <f t="shared" si="130"/>
        <v>500000</v>
      </c>
      <c r="M199" s="41">
        <v>0</v>
      </c>
      <c r="N199" s="41">
        <f t="shared" si="133"/>
        <v>0</v>
      </c>
      <c r="P199" s="89"/>
    </row>
    <row r="200" spans="1:16" s="59" customFormat="1" ht="24" customHeight="1" x14ac:dyDescent="0.25">
      <c r="A200" s="43" t="s">
        <v>187</v>
      </c>
      <c r="B200" s="44">
        <v>1000000</v>
      </c>
      <c r="C200" s="44">
        <v>1000000</v>
      </c>
      <c r="D200" s="44">
        <v>1000000</v>
      </c>
      <c r="E200" s="44"/>
      <c r="F200" s="68">
        <f t="shared" si="134"/>
        <v>0</v>
      </c>
      <c r="G200" s="88"/>
      <c r="H200" s="88"/>
      <c r="I200" s="44">
        <f t="shared" si="131"/>
        <v>0</v>
      </c>
      <c r="J200" s="44"/>
      <c r="K200" s="44">
        <f t="shared" si="129"/>
        <v>1000000</v>
      </c>
      <c r="L200" s="44">
        <f t="shared" si="130"/>
        <v>1000000</v>
      </c>
      <c r="M200" s="41">
        <f t="shared" si="132"/>
        <v>0</v>
      </c>
      <c r="N200" s="41">
        <f t="shared" si="133"/>
        <v>0</v>
      </c>
      <c r="P200" s="89"/>
    </row>
    <row r="201" spans="1:16" s="59" customFormat="1" ht="24.75" customHeight="1" x14ac:dyDescent="0.25">
      <c r="A201" s="43" t="s">
        <v>188</v>
      </c>
      <c r="B201" s="44">
        <v>3000000</v>
      </c>
      <c r="C201" s="44">
        <v>3000000</v>
      </c>
      <c r="D201" s="44">
        <v>3000000</v>
      </c>
      <c r="E201" s="44"/>
      <c r="F201" s="68">
        <f t="shared" si="134"/>
        <v>0</v>
      </c>
      <c r="G201" s="88"/>
      <c r="H201" s="88"/>
      <c r="I201" s="44">
        <f t="shared" si="131"/>
        <v>0</v>
      </c>
      <c r="J201" s="44"/>
      <c r="K201" s="44">
        <f t="shared" si="129"/>
        <v>3000000</v>
      </c>
      <c r="L201" s="44">
        <f t="shared" si="130"/>
        <v>3000000</v>
      </c>
      <c r="M201" s="41">
        <f t="shared" si="132"/>
        <v>0</v>
      </c>
      <c r="N201" s="41">
        <f t="shared" si="133"/>
        <v>0</v>
      </c>
      <c r="P201" s="89"/>
    </row>
    <row r="202" spans="1:16" s="59" customFormat="1" ht="23.25" customHeight="1" x14ac:dyDescent="0.25">
      <c r="A202" s="43" t="s">
        <v>189</v>
      </c>
      <c r="B202" s="44">
        <v>2000000</v>
      </c>
      <c r="C202" s="44">
        <v>2000000</v>
      </c>
      <c r="D202" s="44"/>
      <c r="E202" s="44"/>
      <c r="F202" s="68">
        <v>0</v>
      </c>
      <c r="G202" s="88"/>
      <c r="H202" s="88"/>
      <c r="I202" s="44">
        <f t="shared" si="131"/>
        <v>0</v>
      </c>
      <c r="J202" s="44"/>
      <c r="K202" s="44">
        <f t="shared" si="129"/>
        <v>0</v>
      </c>
      <c r="L202" s="44">
        <f t="shared" si="130"/>
        <v>2000000</v>
      </c>
      <c r="M202" s="41">
        <v>0</v>
      </c>
      <c r="N202" s="41">
        <f t="shared" si="133"/>
        <v>0</v>
      </c>
      <c r="P202" s="89"/>
    </row>
    <row r="203" spans="1:16" s="59" customFormat="1" ht="24.75" customHeight="1" x14ac:dyDescent="0.25">
      <c r="A203" s="43" t="s">
        <v>190</v>
      </c>
      <c r="B203" s="44">
        <v>1000000</v>
      </c>
      <c r="C203" s="44">
        <v>1000000</v>
      </c>
      <c r="D203" s="44">
        <v>1000000</v>
      </c>
      <c r="E203" s="44"/>
      <c r="F203" s="68">
        <f t="shared" si="134"/>
        <v>0</v>
      </c>
      <c r="G203" s="88"/>
      <c r="H203" s="88"/>
      <c r="I203" s="44">
        <f t="shared" si="131"/>
        <v>0</v>
      </c>
      <c r="J203" s="44"/>
      <c r="K203" s="44">
        <f t="shared" si="129"/>
        <v>1000000</v>
      </c>
      <c r="L203" s="44">
        <f t="shared" si="130"/>
        <v>1000000</v>
      </c>
      <c r="M203" s="41">
        <f t="shared" si="132"/>
        <v>0</v>
      </c>
      <c r="N203" s="41">
        <f t="shared" si="133"/>
        <v>0</v>
      </c>
      <c r="P203" s="89"/>
    </row>
    <row r="204" spans="1:16" s="59" customFormat="1" ht="26.25" customHeight="1" x14ac:dyDescent="0.25">
      <c r="A204" s="43" t="s">
        <v>191</v>
      </c>
      <c r="B204" s="44">
        <v>1000000</v>
      </c>
      <c r="C204" s="44">
        <v>1000000</v>
      </c>
      <c r="D204" s="44">
        <v>1000000</v>
      </c>
      <c r="E204" s="44"/>
      <c r="F204" s="68">
        <f t="shared" si="134"/>
        <v>0</v>
      </c>
      <c r="G204" s="88"/>
      <c r="H204" s="88"/>
      <c r="I204" s="44">
        <f t="shared" si="131"/>
        <v>0</v>
      </c>
      <c r="J204" s="44"/>
      <c r="K204" s="44">
        <f t="shared" si="129"/>
        <v>1000000</v>
      </c>
      <c r="L204" s="44">
        <f t="shared" si="130"/>
        <v>1000000</v>
      </c>
      <c r="M204" s="41">
        <f t="shared" si="132"/>
        <v>0</v>
      </c>
      <c r="N204" s="41">
        <f t="shared" si="133"/>
        <v>0</v>
      </c>
      <c r="P204" s="89"/>
    </row>
    <row r="205" spans="1:16" s="59" customFormat="1" ht="27.75" customHeight="1" x14ac:dyDescent="0.25">
      <c r="A205" s="43" t="s">
        <v>192</v>
      </c>
      <c r="B205" s="44">
        <v>500000</v>
      </c>
      <c r="C205" s="44">
        <v>505552</v>
      </c>
      <c r="D205" s="44">
        <v>505552</v>
      </c>
      <c r="E205" s="44"/>
      <c r="F205" s="68">
        <f t="shared" si="134"/>
        <v>0</v>
      </c>
      <c r="G205" s="88"/>
      <c r="H205" s="88"/>
      <c r="I205" s="44">
        <f t="shared" si="131"/>
        <v>0</v>
      </c>
      <c r="J205" s="44"/>
      <c r="K205" s="44">
        <f t="shared" si="129"/>
        <v>505552</v>
      </c>
      <c r="L205" s="44">
        <f t="shared" si="130"/>
        <v>505552</v>
      </c>
      <c r="M205" s="41">
        <f t="shared" si="132"/>
        <v>0</v>
      </c>
      <c r="N205" s="41">
        <f t="shared" si="133"/>
        <v>0</v>
      </c>
      <c r="P205" s="89"/>
    </row>
    <row r="206" spans="1:16" s="59" customFormat="1" ht="29.25" customHeight="1" x14ac:dyDescent="0.25">
      <c r="A206" s="43" t="s">
        <v>193</v>
      </c>
      <c r="B206" s="44">
        <v>600000</v>
      </c>
      <c r="C206" s="44">
        <v>600000</v>
      </c>
      <c r="D206" s="44">
        <v>600000</v>
      </c>
      <c r="E206" s="44"/>
      <c r="F206" s="68">
        <f t="shared" si="134"/>
        <v>0</v>
      </c>
      <c r="G206" s="88"/>
      <c r="H206" s="88"/>
      <c r="I206" s="44">
        <f t="shared" si="131"/>
        <v>0</v>
      </c>
      <c r="J206" s="44"/>
      <c r="K206" s="44">
        <f t="shared" si="129"/>
        <v>600000</v>
      </c>
      <c r="L206" s="44">
        <f t="shared" si="130"/>
        <v>600000</v>
      </c>
      <c r="M206" s="41">
        <f t="shared" si="132"/>
        <v>0</v>
      </c>
      <c r="N206" s="41">
        <f t="shared" si="133"/>
        <v>0</v>
      </c>
      <c r="P206" s="89"/>
    </row>
    <row r="207" spans="1:16" s="59" customFormat="1" ht="27.75" customHeight="1" x14ac:dyDescent="0.25">
      <c r="A207" s="43" t="s">
        <v>194</v>
      </c>
      <c r="B207" s="44">
        <v>500000</v>
      </c>
      <c r="C207" s="44">
        <v>563994</v>
      </c>
      <c r="D207" s="44">
        <v>563994</v>
      </c>
      <c r="E207" s="44"/>
      <c r="F207" s="68">
        <f t="shared" si="134"/>
        <v>0</v>
      </c>
      <c r="G207" s="88"/>
      <c r="H207" s="88"/>
      <c r="I207" s="44">
        <f t="shared" si="131"/>
        <v>0</v>
      </c>
      <c r="J207" s="44"/>
      <c r="K207" s="44">
        <f t="shared" si="129"/>
        <v>563994</v>
      </c>
      <c r="L207" s="44">
        <f t="shared" si="130"/>
        <v>563994</v>
      </c>
      <c r="M207" s="41">
        <f t="shared" si="132"/>
        <v>0</v>
      </c>
      <c r="N207" s="41">
        <f t="shared" si="133"/>
        <v>0</v>
      </c>
      <c r="P207" s="89"/>
    </row>
    <row r="208" spans="1:16" s="59" customFormat="1" ht="26.25" customHeight="1" x14ac:dyDescent="0.25">
      <c r="A208" s="43" t="s">
        <v>195</v>
      </c>
      <c r="B208" s="44">
        <v>1000000</v>
      </c>
      <c r="C208" s="44">
        <v>1000000</v>
      </c>
      <c r="D208" s="44">
        <v>1000000</v>
      </c>
      <c r="E208" s="44"/>
      <c r="F208" s="68">
        <f t="shared" si="134"/>
        <v>0</v>
      </c>
      <c r="G208" s="88"/>
      <c r="H208" s="88"/>
      <c r="I208" s="44">
        <f t="shared" si="131"/>
        <v>0</v>
      </c>
      <c r="J208" s="44"/>
      <c r="K208" s="44">
        <f t="shared" si="129"/>
        <v>1000000</v>
      </c>
      <c r="L208" s="44">
        <f t="shared" si="130"/>
        <v>1000000</v>
      </c>
      <c r="M208" s="41">
        <f t="shared" si="132"/>
        <v>0</v>
      </c>
      <c r="N208" s="41">
        <f t="shared" si="133"/>
        <v>0</v>
      </c>
      <c r="P208" s="89"/>
    </row>
    <row r="209" spans="1:16" s="59" customFormat="1" ht="24.75" customHeight="1" x14ac:dyDescent="0.25">
      <c r="A209" s="43" t="s">
        <v>196</v>
      </c>
      <c r="B209" s="44">
        <v>1500000</v>
      </c>
      <c r="C209" s="44">
        <v>1500000</v>
      </c>
      <c r="D209" s="44">
        <v>1000000</v>
      </c>
      <c r="E209" s="44"/>
      <c r="F209" s="68">
        <f t="shared" si="134"/>
        <v>0</v>
      </c>
      <c r="G209" s="88"/>
      <c r="H209" s="88"/>
      <c r="I209" s="44">
        <f t="shared" si="131"/>
        <v>0</v>
      </c>
      <c r="J209" s="44"/>
      <c r="K209" s="44">
        <f t="shared" si="129"/>
        <v>1000000</v>
      </c>
      <c r="L209" s="44">
        <f t="shared" si="130"/>
        <v>1500000</v>
      </c>
      <c r="M209" s="41">
        <f t="shared" si="132"/>
        <v>0</v>
      </c>
      <c r="N209" s="41">
        <f t="shared" si="133"/>
        <v>0</v>
      </c>
      <c r="P209" s="89"/>
    </row>
    <row r="210" spans="1:16" s="59" customFormat="1" ht="21" customHeight="1" x14ac:dyDescent="0.25">
      <c r="A210" s="43" t="s">
        <v>197</v>
      </c>
      <c r="B210" s="44">
        <v>1000000</v>
      </c>
      <c r="C210" s="44">
        <v>1000000</v>
      </c>
      <c r="D210" s="44">
        <v>1000000</v>
      </c>
      <c r="E210" s="44"/>
      <c r="F210" s="68">
        <f t="shared" si="134"/>
        <v>0</v>
      </c>
      <c r="G210" s="88"/>
      <c r="H210" s="88"/>
      <c r="I210" s="44">
        <f t="shared" si="131"/>
        <v>0</v>
      </c>
      <c r="J210" s="44"/>
      <c r="K210" s="44">
        <f t="shared" si="129"/>
        <v>1000000</v>
      </c>
      <c r="L210" s="44">
        <f t="shared" si="130"/>
        <v>1000000</v>
      </c>
      <c r="M210" s="41">
        <f t="shared" si="132"/>
        <v>0</v>
      </c>
      <c r="N210" s="41">
        <f t="shared" si="133"/>
        <v>0</v>
      </c>
      <c r="P210" s="89"/>
    </row>
    <row r="211" spans="1:16" s="59" customFormat="1" ht="25.5" customHeight="1" x14ac:dyDescent="0.25">
      <c r="A211" s="43" t="s">
        <v>198</v>
      </c>
      <c r="B211" s="44">
        <v>2000000</v>
      </c>
      <c r="C211" s="44">
        <v>2000000</v>
      </c>
      <c r="D211" s="44"/>
      <c r="E211" s="44"/>
      <c r="F211" s="68">
        <v>0</v>
      </c>
      <c r="G211" s="88"/>
      <c r="H211" s="88"/>
      <c r="I211" s="44">
        <f t="shared" si="131"/>
        <v>0</v>
      </c>
      <c r="J211" s="44"/>
      <c r="K211" s="44">
        <f t="shared" si="129"/>
        <v>0</v>
      </c>
      <c r="L211" s="44">
        <f t="shared" si="130"/>
        <v>2000000</v>
      </c>
      <c r="M211" s="41">
        <v>0</v>
      </c>
      <c r="N211" s="41">
        <f t="shared" si="133"/>
        <v>0</v>
      </c>
      <c r="P211" s="89"/>
    </row>
    <row r="212" spans="1:16" s="59" customFormat="1" ht="27.75" customHeight="1" x14ac:dyDescent="0.25">
      <c r="A212" s="43" t="s">
        <v>199</v>
      </c>
      <c r="B212" s="44">
        <v>1000000</v>
      </c>
      <c r="C212" s="44">
        <v>1000000</v>
      </c>
      <c r="D212" s="44"/>
      <c r="E212" s="44"/>
      <c r="F212" s="68">
        <v>0</v>
      </c>
      <c r="G212" s="88"/>
      <c r="H212" s="88"/>
      <c r="I212" s="44">
        <f t="shared" si="131"/>
        <v>0</v>
      </c>
      <c r="J212" s="44"/>
      <c r="K212" s="44">
        <f t="shared" si="129"/>
        <v>0</v>
      </c>
      <c r="L212" s="44">
        <f t="shared" si="130"/>
        <v>1000000</v>
      </c>
      <c r="M212" s="41">
        <v>0</v>
      </c>
      <c r="N212" s="41">
        <f t="shared" si="133"/>
        <v>0</v>
      </c>
      <c r="P212" s="89"/>
    </row>
    <row r="213" spans="1:16" s="59" customFormat="1" ht="27" customHeight="1" x14ac:dyDescent="0.25">
      <c r="A213" s="43" t="s">
        <v>200</v>
      </c>
      <c r="B213" s="44">
        <v>500000</v>
      </c>
      <c r="C213" s="44">
        <v>500000</v>
      </c>
      <c r="D213" s="44"/>
      <c r="E213" s="44"/>
      <c r="F213" s="68">
        <v>0</v>
      </c>
      <c r="G213" s="88"/>
      <c r="H213" s="88"/>
      <c r="I213" s="44">
        <f t="shared" si="131"/>
        <v>0</v>
      </c>
      <c r="J213" s="44"/>
      <c r="K213" s="44">
        <f t="shared" si="129"/>
        <v>0</v>
      </c>
      <c r="L213" s="44">
        <f t="shared" si="130"/>
        <v>500000</v>
      </c>
      <c r="M213" s="41">
        <v>0</v>
      </c>
      <c r="N213" s="41">
        <f t="shared" si="133"/>
        <v>0</v>
      </c>
      <c r="P213" s="89"/>
    </row>
    <row r="214" spans="1:16" s="59" customFormat="1" ht="24.75" customHeight="1" x14ac:dyDescent="0.25">
      <c r="A214" s="43" t="s">
        <v>201</v>
      </c>
      <c r="B214" s="44">
        <v>500000</v>
      </c>
      <c r="C214" s="44">
        <v>0</v>
      </c>
      <c r="D214" s="44">
        <v>0</v>
      </c>
      <c r="E214" s="44"/>
      <c r="F214" s="68">
        <v>0</v>
      </c>
      <c r="G214" s="88"/>
      <c r="H214" s="88"/>
      <c r="I214" s="44">
        <f t="shared" si="131"/>
        <v>0</v>
      </c>
      <c r="J214" s="44"/>
      <c r="K214" s="44">
        <f t="shared" si="129"/>
        <v>0</v>
      </c>
      <c r="L214" s="44">
        <f t="shared" si="130"/>
        <v>0</v>
      </c>
      <c r="M214" s="41">
        <v>0</v>
      </c>
      <c r="N214" s="41">
        <v>0</v>
      </c>
      <c r="P214" s="89"/>
    </row>
    <row r="215" spans="1:16" s="59" customFormat="1" ht="27.75" customHeight="1" x14ac:dyDescent="0.25">
      <c r="A215" s="43" t="s">
        <v>202</v>
      </c>
      <c r="B215" s="44">
        <v>500000</v>
      </c>
      <c r="C215" s="44">
        <v>500000</v>
      </c>
      <c r="D215" s="44">
        <v>500000</v>
      </c>
      <c r="E215" s="44"/>
      <c r="F215" s="68">
        <f t="shared" si="134"/>
        <v>0</v>
      </c>
      <c r="G215" s="88"/>
      <c r="H215" s="88"/>
      <c r="I215" s="44">
        <f t="shared" si="131"/>
        <v>0</v>
      </c>
      <c r="J215" s="44"/>
      <c r="K215" s="44">
        <f t="shared" si="129"/>
        <v>500000</v>
      </c>
      <c r="L215" s="44">
        <f t="shared" si="130"/>
        <v>500000</v>
      </c>
      <c r="M215" s="41">
        <f t="shared" si="132"/>
        <v>0</v>
      </c>
      <c r="N215" s="41">
        <f t="shared" si="133"/>
        <v>0</v>
      </c>
      <c r="P215" s="89"/>
    </row>
    <row r="216" spans="1:16" s="59" customFormat="1" ht="24.75" customHeight="1" x14ac:dyDescent="0.25">
      <c r="A216" s="43" t="s">
        <v>203</v>
      </c>
      <c r="B216" s="44">
        <v>500000</v>
      </c>
      <c r="C216" s="44">
        <v>0</v>
      </c>
      <c r="D216" s="44">
        <v>0</v>
      </c>
      <c r="E216" s="44"/>
      <c r="F216" s="68">
        <v>0</v>
      </c>
      <c r="G216" s="88"/>
      <c r="H216" s="88"/>
      <c r="I216" s="44">
        <f t="shared" si="131"/>
        <v>0</v>
      </c>
      <c r="J216" s="44"/>
      <c r="K216" s="44">
        <f t="shared" si="129"/>
        <v>0</v>
      </c>
      <c r="L216" s="44">
        <f t="shared" si="130"/>
        <v>0</v>
      </c>
      <c r="M216" s="41">
        <v>0</v>
      </c>
      <c r="N216" s="41">
        <v>0</v>
      </c>
      <c r="P216" s="89"/>
    </row>
    <row r="217" spans="1:16" s="59" customFormat="1" ht="24.75" customHeight="1" x14ac:dyDescent="0.25">
      <c r="A217" s="43" t="s">
        <v>204</v>
      </c>
      <c r="B217" s="44">
        <v>500000</v>
      </c>
      <c r="C217" s="44">
        <v>616044</v>
      </c>
      <c r="D217" s="44">
        <v>616044</v>
      </c>
      <c r="E217" s="44"/>
      <c r="F217" s="68">
        <f t="shared" si="134"/>
        <v>0</v>
      </c>
      <c r="G217" s="88"/>
      <c r="H217" s="88"/>
      <c r="I217" s="44">
        <f t="shared" si="131"/>
        <v>0</v>
      </c>
      <c r="J217" s="44"/>
      <c r="K217" s="44">
        <f t="shared" si="129"/>
        <v>616044</v>
      </c>
      <c r="L217" s="44">
        <f t="shared" si="130"/>
        <v>616044</v>
      </c>
      <c r="M217" s="41">
        <f t="shared" si="132"/>
        <v>0</v>
      </c>
      <c r="N217" s="41">
        <f t="shared" si="133"/>
        <v>0</v>
      </c>
      <c r="P217" s="89"/>
    </row>
    <row r="218" spans="1:16" s="59" customFormat="1" ht="27" customHeight="1" x14ac:dyDescent="0.25">
      <c r="A218" s="43" t="s">
        <v>205</v>
      </c>
      <c r="B218" s="44">
        <v>4000000</v>
      </c>
      <c r="C218" s="44">
        <v>4000000</v>
      </c>
      <c r="D218" s="44"/>
      <c r="E218" s="44"/>
      <c r="F218" s="68">
        <v>0</v>
      </c>
      <c r="G218" s="88"/>
      <c r="H218" s="88"/>
      <c r="I218" s="44">
        <f t="shared" si="131"/>
        <v>0</v>
      </c>
      <c r="J218" s="44"/>
      <c r="K218" s="44">
        <f t="shared" si="129"/>
        <v>0</v>
      </c>
      <c r="L218" s="44">
        <f t="shared" si="130"/>
        <v>4000000</v>
      </c>
      <c r="M218" s="41">
        <v>0</v>
      </c>
      <c r="N218" s="41">
        <f t="shared" si="133"/>
        <v>0</v>
      </c>
      <c r="P218" s="89"/>
    </row>
    <row r="219" spans="1:16" s="57" customFormat="1" ht="30" customHeight="1" x14ac:dyDescent="0.25">
      <c r="A219" s="38" t="s">
        <v>42</v>
      </c>
      <c r="B219" s="39">
        <f>SUM(B220:B245)</f>
        <v>19930820</v>
      </c>
      <c r="C219" s="39">
        <f t="shared" ref="C219:F219" si="135">SUM(C220:C245)</f>
        <v>19930820</v>
      </c>
      <c r="D219" s="39">
        <f t="shared" si="135"/>
        <v>6500000</v>
      </c>
      <c r="E219" s="39">
        <f t="shared" si="135"/>
        <v>0</v>
      </c>
      <c r="F219" s="39">
        <f t="shared" si="135"/>
        <v>0</v>
      </c>
      <c r="G219" s="39">
        <f>SUM(G220:G245)</f>
        <v>0</v>
      </c>
      <c r="H219" s="39">
        <f t="shared" ref="H219:L219" si="136">SUM(H220:H245)</f>
        <v>0</v>
      </c>
      <c r="I219" s="39">
        <f t="shared" si="136"/>
        <v>0</v>
      </c>
      <c r="J219" s="39">
        <f t="shared" si="136"/>
        <v>0</v>
      </c>
      <c r="K219" s="39">
        <f t="shared" si="136"/>
        <v>6500000</v>
      </c>
      <c r="L219" s="39">
        <f t="shared" si="136"/>
        <v>19930820</v>
      </c>
      <c r="M219" s="41">
        <f t="shared" ref="M219:M245" si="137">+I219/D219*100</f>
        <v>0</v>
      </c>
      <c r="N219" s="41">
        <f t="shared" ref="N219:N245" si="138">+I219/C219*100</f>
        <v>0</v>
      </c>
      <c r="P219" s="87"/>
    </row>
    <row r="220" spans="1:16" s="57" customFormat="1" ht="24.95" customHeight="1" x14ac:dyDescent="0.25">
      <c r="A220" s="43" t="s">
        <v>206</v>
      </c>
      <c r="B220" s="44">
        <v>766570</v>
      </c>
      <c r="C220" s="44">
        <v>766570</v>
      </c>
      <c r="D220" s="44">
        <v>250000</v>
      </c>
      <c r="E220" s="44"/>
      <c r="F220" s="68">
        <f>+E220/D220*100</f>
        <v>0</v>
      </c>
      <c r="G220" s="88"/>
      <c r="H220" s="88"/>
      <c r="I220" s="44">
        <f t="shared" ref="I220:I245" si="139">+E220+G220+H220</f>
        <v>0</v>
      </c>
      <c r="J220" s="44"/>
      <c r="K220" s="44">
        <f t="shared" ref="K220:K245" si="140">+D220-I220</f>
        <v>250000</v>
      </c>
      <c r="L220" s="44">
        <f t="shared" ref="L220:L245" si="141">+C220-I220</f>
        <v>766570</v>
      </c>
      <c r="M220" s="41">
        <f t="shared" si="137"/>
        <v>0</v>
      </c>
      <c r="N220" s="41">
        <f t="shared" si="138"/>
        <v>0</v>
      </c>
      <c r="P220" s="87"/>
    </row>
    <row r="221" spans="1:16" s="57" customFormat="1" ht="24.95" customHeight="1" x14ac:dyDescent="0.25">
      <c r="A221" s="43" t="s">
        <v>207</v>
      </c>
      <c r="B221" s="44">
        <v>766570</v>
      </c>
      <c r="C221" s="44">
        <v>766570</v>
      </c>
      <c r="D221" s="44">
        <v>250000</v>
      </c>
      <c r="E221" s="44"/>
      <c r="F221" s="68">
        <f t="shared" ref="F221:F245" si="142">+E221/D221*100</f>
        <v>0</v>
      </c>
      <c r="G221" s="88"/>
      <c r="H221" s="88"/>
      <c r="I221" s="44">
        <f t="shared" si="139"/>
        <v>0</v>
      </c>
      <c r="J221" s="44"/>
      <c r="K221" s="44">
        <f t="shared" si="140"/>
        <v>250000</v>
      </c>
      <c r="L221" s="44">
        <f t="shared" si="141"/>
        <v>766570</v>
      </c>
      <c r="M221" s="41">
        <f t="shared" si="137"/>
        <v>0</v>
      </c>
      <c r="N221" s="41">
        <f t="shared" si="138"/>
        <v>0</v>
      </c>
      <c r="P221" s="87"/>
    </row>
    <row r="222" spans="1:16" s="57" customFormat="1" ht="24.95" customHeight="1" x14ac:dyDescent="0.25">
      <c r="A222" s="43" t="s">
        <v>208</v>
      </c>
      <c r="B222" s="44">
        <v>766570</v>
      </c>
      <c r="C222" s="44">
        <v>766570</v>
      </c>
      <c r="D222" s="44">
        <v>250000</v>
      </c>
      <c r="E222" s="44"/>
      <c r="F222" s="68">
        <f t="shared" si="142"/>
        <v>0</v>
      </c>
      <c r="G222" s="88"/>
      <c r="H222" s="88"/>
      <c r="I222" s="44">
        <f t="shared" si="139"/>
        <v>0</v>
      </c>
      <c r="J222" s="44"/>
      <c r="K222" s="44">
        <f t="shared" si="140"/>
        <v>250000</v>
      </c>
      <c r="L222" s="44">
        <f t="shared" si="141"/>
        <v>766570</v>
      </c>
      <c r="M222" s="41">
        <f t="shared" si="137"/>
        <v>0</v>
      </c>
      <c r="N222" s="41">
        <f t="shared" si="138"/>
        <v>0</v>
      </c>
      <c r="P222" s="87"/>
    </row>
    <row r="223" spans="1:16" s="57" customFormat="1" ht="24.95" customHeight="1" x14ac:dyDescent="0.25">
      <c r="A223" s="43" t="s">
        <v>209</v>
      </c>
      <c r="B223" s="44">
        <v>766570</v>
      </c>
      <c r="C223" s="44">
        <v>766570</v>
      </c>
      <c r="D223" s="44">
        <v>250000</v>
      </c>
      <c r="E223" s="44"/>
      <c r="F223" s="68">
        <f t="shared" si="142"/>
        <v>0</v>
      </c>
      <c r="G223" s="88"/>
      <c r="H223" s="88"/>
      <c r="I223" s="44">
        <f t="shared" si="139"/>
        <v>0</v>
      </c>
      <c r="J223" s="44"/>
      <c r="K223" s="44">
        <f t="shared" si="140"/>
        <v>250000</v>
      </c>
      <c r="L223" s="44">
        <f t="shared" si="141"/>
        <v>766570</v>
      </c>
      <c r="M223" s="41">
        <f t="shared" si="137"/>
        <v>0</v>
      </c>
      <c r="N223" s="41">
        <f t="shared" si="138"/>
        <v>0</v>
      </c>
      <c r="P223" s="87"/>
    </row>
    <row r="224" spans="1:16" s="57" customFormat="1" ht="24.95" customHeight="1" x14ac:dyDescent="0.25">
      <c r="A224" s="43" t="s">
        <v>210</v>
      </c>
      <c r="B224" s="44">
        <v>766570</v>
      </c>
      <c r="C224" s="44">
        <v>766570</v>
      </c>
      <c r="D224" s="44">
        <v>250000</v>
      </c>
      <c r="E224" s="44"/>
      <c r="F224" s="68">
        <f t="shared" si="142"/>
        <v>0</v>
      </c>
      <c r="G224" s="88"/>
      <c r="H224" s="88"/>
      <c r="I224" s="44">
        <f t="shared" si="139"/>
        <v>0</v>
      </c>
      <c r="J224" s="44"/>
      <c r="K224" s="44">
        <f t="shared" si="140"/>
        <v>250000</v>
      </c>
      <c r="L224" s="44">
        <f t="shared" si="141"/>
        <v>766570</v>
      </c>
      <c r="M224" s="41">
        <f t="shared" si="137"/>
        <v>0</v>
      </c>
      <c r="N224" s="41">
        <f t="shared" si="138"/>
        <v>0</v>
      </c>
      <c r="P224" s="87"/>
    </row>
    <row r="225" spans="1:16" s="57" customFormat="1" ht="24.95" customHeight="1" x14ac:dyDescent="0.25">
      <c r="A225" s="43" t="s">
        <v>211</v>
      </c>
      <c r="B225" s="44">
        <v>766570</v>
      </c>
      <c r="C225" s="44">
        <v>766570</v>
      </c>
      <c r="D225" s="44">
        <v>250000</v>
      </c>
      <c r="E225" s="44"/>
      <c r="F225" s="68">
        <f t="shared" si="142"/>
        <v>0</v>
      </c>
      <c r="G225" s="88"/>
      <c r="H225" s="88"/>
      <c r="I225" s="44">
        <f t="shared" si="139"/>
        <v>0</v>
      </c>
      <c r="J225" s="44"/>
      <c r="K225" s="44">
        <f t="shared" si="140"/>
        <v>250000</v>
      </c>
      <c r="L225" s="44">
        <f t="shared" si="141"/>
        <v>766570</v>
      </c>
      <c r="M225" s="41">
        <f t="shared" si="137"/>
        <v>0</v>
      </c>
      <c r="N225" s="41">
        <f t="shared" si="138"/>
        <v>0</v>
      </c>
      <c r="P225" s="87"/>
    </row>
    <row r="226" spans="1:16" s="57" customFormat="1" ht="24.95" customHeight="1" x14ac:dyDescent="0.25">
      <c r="A226" s="43" t="s">
        <v>212</v>
      </c>
      <c r="B226" s="44">
        <v>766570</v>
      </c>
      <c r="C226" s="44">
        <v>766570</v>
      </c>
      <c r="D226" s="44">
        <v>250000</v>
      </c>
      <c r="E226" s="44"/>
      <c r="F226" s="68">
        <f t="shared" si="142"/>
        <v>0</v>
      </c>
      <c r="G226" s="88"/>
      <c r="H226" s="88"/>
      <c r="I226" s="44">
        <f t="shared" si="139"/>
        <v>0</v>
      </c>
      <c r="J226" s="44"/>
      <c r="K226" s="44">
        <f t="shared" si="140"/>
        <v>250000</v>
      </c>
      <c r="L226" s="44">
        <f t="shared" si="141"/>
        <v>766570</v>
      </c>
      <c r="M226" s="41">
        <f t="shared" si="137"/>
        <v>0</v>
      </c>
      <c r="N226" s="41">
        <f t="shared" si="138"/>
        <v>0</v>
      </c>
      <c r="P226" s="87"/>
    </row>
    <row r="227" spans="1:16" s="57" customFormat="1" ht="24.95" customHeight="1" x14ac:dyDescent="0.25">
      <c r="A227" s="43" t="s">
        <v>213</v>
      </c>
      <c r="B227" s="44">
        <v>766570</v>
      </c>
      <c r="C227" s="44">
        <v>766570</v>
      </c>
      <c r="D227" s="44">
        <v>250000</v>
      </c>
      <c r="E227" s="44"/>
      <c r="F227" s="68">
        <f t="shared" si="142"/>
        <v>0</v>
      </c>
      <c r="G227" s="88"/>
      <c r="H227" s="88"/>
      <c r="I227" s="44">
        <f t="shared" si="139"/>
        <v>0</v>
      </c>
      <c r="J227" s="44"/>
      <c r="K227" s="44">
        <f t="shared" si="140"/>
        <v>250000</v>
      </c>
      <c r="L227" s="44">
        <f t="shared" si="141"/>
        <v>766570</v>
      </c>
      <c r="M227" s="41">
        <f t="shared" si="137"/>
        <v>0</v>
      </c>
      <c r="N227" s="41">
        <f t="shared" si="138"/>
        <v>0</v>
      </c>
      <c r="P227" s="87"/>
    </row>
    <row r="228" spans="1:16" s="57" customFormat="1" ht="24.95" customHeight="1" x14ac:dyDescent="0.25">
      <c r="A228" s="43" t="s">
        <v>214</v>
      </c>
      <c r="B228" s="44">
        <v>766570</v>
      </c>
      <c r="C228" s="44">
        <v>766570</v>
      </c>
      <c r="D228" s="44">
        <v>250000</v>
      </c>
      <c r="E228" s="44"/>
      <c r="F228" s="68">
        <f t="shared" si="142"/>
        <v>0</v>
      </c>
      <c r="G228" s="88"/>
      <c r="H228" s="88"/>
      <c r="I228" s="44">
        <f t="shared" si="139"/>
        <v>0</v>
      </c>
      <c r="J228" s="44"/>
      <c r="K228" s="44">
        <f t="shared" si="140"/>
        <v>250000</v>
      </c>
      <c r="L228" s="44">
        <f t="shared" si="141"/>
        <v>766570</v>
      </c>
      <c r="M228" s="41">
        <f t="shared" si="137"/>
        <v>0</v>
      </c>
      <c r="N228" s="41">
        <f t="shared" si="138"/>
        <v>0</v>
      </c>
      <c r="P228" s="87"/>
    </row>
    <row r="229" spans="1:16" s="57" customFormat="1" ht="24.95" customHeight="1" x14ac:dyDescent="0.25">
      <c r="A229" s="43" t="s">
        <v>215</v>
      </c>
      <c r="B229" s="44">
        <v>766570</v>
      </c>
      <c r="C229" s="44">
        <v>766570</v>
      </c>
      <c r="D229" s="44">
        <v>250000</v>
      </c>
      <c r="E229" s="44"/>
      <c r="F229" s="68">
        <f t="shared" si="142"/>
        <v>0</v>
      </c>
      <c r="G229" s="88"/>
      <c r="H229" s="88"/>
      <c r="I229" s="44">
        <f t="shared" si="139"/>
        <v>0</v>
      </c>
      <c r="J229" s="44"/>
      <c r="K229" s="44">
        <f t="shared" si="140"/>
        <v>250000</v>
      </c>
      <c r="L229" s="44">
        <f t="shared" si="141"/>
        <v>766570</v>
      </c>
      <c r="M229" s="41">
        <f t="shared" si="137"/>
        <v>0</v>
      </c>
      <c r="N229" s="41">
        <f t="shared" si="138"/>
        <v>0</v>
      </c>
      <c r="P229" s="87"/>
    </row>
    <row r="230" spans="1:16" s="57" customFormat="1" ht="24.95" customHeight="1" x14ac:dyDescent="0.25">
      <c r="A230" s="43" t="s">
        <v>216</v>
      </c>
      <c r="B230" s="44">
        <v>766570</v>
      </c>
      <c r="C230" s="44">
        <v>766570</v>
      </c>
      <c r="D230" s="44">
        <v>250000</v>
      </c>
      <c r="E230" s="44"/>
      <c r="F230" s="68">
        <f t="shared" si="142"/>
        <v>0</v>
      </c>
      <c r="G230" s="88"/>
      <c r="H230" s="88"/>
      <c r="I230" s="44">
        <f t="shared" si="139"/>
        <v>0</v>
      </c>
      <c r="J230" s="44"/>
      <c r="K230" s="44">
        <f t="shared" si="140"/>
        <v>250000</v>
      </c>
      <c r="L230" s="44">
        <f t="shared" si="141"/>
        <v>766570</v>
      </c>
      <c r="M230" s="41">
        <f t="shared" si="137"/>
        <v>0</v>
      </c>
      <c r="N230" s="41">
        <f t="shared" si="138"/>
        <v>0</v>
      </c>
      <c r="P230" s="87"/>
    </row>
    <row r="231" spans="1:16" s="57" customFormat="1" ht="24.95" customHeight="1" x14ac:dyDescent="0.25">
      <c r="A231" s="43" t="s">
        <v>217</v>
      </c>
      <c r="B231" s="44">
        <v>766570</v>
      </c>
      <c r="C231" s="44">
        <v>766570</v>
      </c>
      <c r="D231" s="44">
        <v>250000</v>
      </c>
      <c r="E231" s="44"/>
      <c r="F231" s="68">
        <f t="shared" si="142"/>
        <v>0</v>
      </c>
      <c r="G231" s="88"/>
      <c r="H231" s="88"/>
      <c r="I231" s="44">
        <f t="shared" si="139"/>
        <v>0</v>
      </c>
      <c r="J231" s="44"/>
      <c r="K231" s="44">
        <f t="shared" si="140"/>
        <v>250000</v>
      </c>
      <c r="L231" s="44">
        <f t="shared" si="141"/>
        <v>766570</v>
      </c>
      <c r="M231" s="41">
        <f t="shared" si="137"/>
        <v>0</v>
      </c>
      <c r="N231" s="41">
        <f t="shared" si="138"/>
        <v>0</v>
      </c>
      <c r="P231" s="87"/>
    </row>
    <row r="232" spans="1:16" s="57" customFormat="1" ht="24.95" customHeight="1" x14ac:dyDescent="0.25">
      <c r="A232" s="43" t="s">
        <v>218</v>
      </c>
      <c r="B232" s="44">
        <v>766570</v>
      </c>
      <c r="C232" s="44">
        <v>766570</v>
      </c>
      <c r="D232" s="44">
        <v>250000</v>
      </c>
      <c r="E232" s="44"/>
      <c r="F232" s="68">
        <f t="shared" si="142"/>
        <v>0</v>
      </c>
      <c r="G232" s="88"/>
      <c r="H232" s="88"/>
      <c r="I232" s="44">
        <f t="shared" si="139"/>
        <v>0</v>
      </c>
      <c r="J232" s="44"/>
      <c r="K232" s="44">
        <f t="shared" si="140"/>
        <v>250000</v>
      </c>
      <c r="L232" s="44">
        <f t="shared" si="141"/>
        <v>766570</v>
      </c>
      <c r="M232" s="41">
        <f t="shared" si="137"/>
        <v>0</v>
      </c>
      <c r="N232" s="41">
        <f t="shared" si="138"/>
        <v>0</v>
      </c>
      <c r="P232" s="87"/>
    </row>
    <row r="233" spans="1:16" s="57" customFormat="1" ht="24.95" customHeight="1" x14ac:dyDescent="0.25">
      <c r="A233" s="43" t="s">
        <v>219</v>
      </c>
      <c r="B233" s="44">
        <v>766570</v>
      </c>
      <c r="C233" s="44">
        <v>766570</v>
      </c>
      <c r="D233" s="44">
        <v>250000</v>
      </c>
      <c r="E233" s="44"/>
      <c r="F233" s="68">
        <f t="shared" si="142"/>
        <v>0</v>
      </c>
      <c r="G233" s="88"/>
      <c r="H233" s="88"/>
      <c r="I233" s="44">
        <f t="shared" si="139"/>
        <v>0</v>
      </c>
      <c r="J233" s="44"/>
      <c r="K233" s="44">
        <f t="shared" si="140"/>
        <v>250000</v>
      </c>
      <c r="L233" s="44">
        <f t="shared" si="141"/>
        <v>766570</v>
      </c>
      <c r="M233" s="41">
        <f t="shared" si="137"/>
        <v>0</v>
      </c>
      <c r="N233" s="41">
        <f t="shared" si="138"/>
        <v>0</v>
      </c>
      <c r="P233" s="87"/>
    </row>
    <row r="234" spans="1:16" s="57" customFormat="1" ht="24.95" customHeight="1" x14ac:dyDescent="0.25">
      <c r="A234" s="43" t="s">
        <v>220</v>
      </c>
      <c r="B234" s="44">
        <v>766570</v>
      </c>
      <c r="C234" s="44">
        <v>766570</v>
      </c>
      <c r="D234" s="44">
        <v>250000</v>
      </c>
      <c r="E234" s="44"/>
      <c r="F234" s="68">
        <f t="shared" si="142"/>
        <v>0</v>
      </c>
      <c r="G234" s="88"/>
      <c r="H234" s="88"/>
      <c r="I234" s="44">
        <f t="shared" si="139"/>
        <v>0</v>
      </c>
      <c r="J234" s="44"/>
      <c r="K234" s="44">
        <f t="shared" si="140"/>
        <v>250000</v>
      </c>
      <c r="L234" s="44">
        <f t="shared" si="141"/>
        <v>766570</v>
      </c>
      <c r="M234" s="41">
        <f t="shared" si="137"/>
        <v>0</v>
      </c>
      <c r="N234" s="41">
        <f t="shared" si="138"/>
        <v>0</v>
      </c>
      <c r="P234" s="87"/>
    </row>
    <row r="235" spans="1:16" s="57" customFormat="1" ht="24.95" customHeight="1" x14ac:dyDescent="0.25">
      <c r="A235" s="43" t="s">
        <v>221</v>
      </c>
      <c r="B235" s="44">
        <v>766570</v>
      </c>
      <c r="C235" s="44">
        <v>766570</v>
      </c>
      <c r="D235" s="44">
        <v>250000</v>
      </c>
      <c r="E235" s="44"/>
      <c r="F235" s="68">
        <f t="shared" si="142"/>
        <v>0</v>
      </c>
      <c r="G235" s="88"/>
      <c r="H235" s="88"/>
      <c r="I235" s="44">
        <f t="shared" si="139"/>
        <v>0</v>
      </c>
      <c r="J235" s="44"/>
      <c r="K235" s="44">
        <f t="shared" si="140"/>
        <v>250000</v>
      </c>
      <c r="L235" s="44">
        <f t="shared" si="141"/>
        <v>766570</v>
      </c>
      <c r="M235" s="41">
        <f t="shared" si="137"/>
        <v>0</v>
      </c>
      <c r="N235" s="41">
        <f t="shared" si="138"/>
        <v>0</v>
      </c>
      <c r="P235" s="87"/>
    </row>
    <row r="236" spans="1:16" s="57" customFormat="1" ht="24.95" customHeight="1" x14ac:dyDescent="0.25">
      <c r="A236" s="43" t="s">
        <v>222</v>
      </c>
      <c r="B236" s="44">
        <v>766570</v>
      </c>
      <c r="C236" s="44">
        <v>766570</v>
      </c>
      <c r="D236" s="44">
        <v>250000</v>
      </c>
      <c r="E236" s="44"/>
      <c r="F236" s="68">
        <f t="shared" si="142"/>
        <v>0</v>
      </c>
      <c r="G236" s="88"/>
      <c r="H236" s="88"/>
      <c r="I236" s="44">
        <f t="shared" si="139"/>
        <v>0</v>
      </c>
      <c r="J236" s="44"/>
      <c r="K236" s="44">
        <f t="shared" si="140"/>
        <v>250000</v>
      </c>
      <c r="L236" s="44">
        <f t="shared" si="141"/>
        <v>766570</v>
      </c>
      <c r="M236" s="41">
        <f t="shared" si="137"/>
        <v>0</v>
      </c>
      <c r="N236" s="41">
        <f t="shared" si="138"/>
        <v>0</v>
      </c>
      <c r="P236" s="87"/>
    </row>
    <row r="237" spans="1:16" s="57" customFormat="1" ht="24.95" customHeight="1" x14ac:dyDescent="0.25">
      <c r="A237" s="43" t="s">
        <v>223</v>
      </c>
      <c r="B237" s="44">
        <v>766570</v>
      </c>
      <c r="C237" s="44">
        <v>766570</v>
      </c>
      <c r="D237" s="44">
        <v>250000</v>
      </c>
      <c r="E237" s="44"/>
      <c r="F237" s="68">
        <f t="shared" si="142"/>
        <v>0</v>
      </c>
      <c r="G237" s="88"/>
      <c r="H237" s="88"/>
      <c r="I237" s="44">
        <f t="shared" si="139"/>
        <v>0</v>
      </c>
      <c r="J237" s="44"/>
      <c r="K237" s="44">
        <f t="shared" si="140"/>
        <v>250000</v>
      </c>
      <c r="L237" s="44">
        <f t="shared" si="141"/>
        <v>766570</v>
      </c>
      <c r="M237" s="41">
        <f t="shared" si="137"/>
        <v>0</v>
      </c>
      <c r="N237" s="41">
        <f t="shared" si="138"/>
        <v>0</v>
      </c>
      <c r="P237" s="87"/>
    </row>
    <row r="238" spans="1:16" s="57" customFormat="1" ht="24.95" customHeight="1" x14ac:dyDescent="0.25">
      <c r="A238" s="43" t="s">
        <v>224</v>
      </c>
      <c r="B238" s="44">
        <v>766570</v>
      </c>
      <c r="C238" s="44">
        <v>766570</v>
      </c>
      <c r="D238" s="44">
        <v>250000</v>
      </c>
      <c r="E238" s="44"/>
      <c r="F238" s="68">
        <f t="shared" si="142"/>
        <v>0</v>
      </c>
      <c r="G238" s="88"/>
      <c r="H238" s="88"/>
      <c r="I238" s="44">
        <f t="shared" si="139"/>
        <v>0</v>
      </c>
      <c r="J238" s="44"/>
      <c r="K238" s="44">
        <f t="shared" si="140"/>
        <v>250000</v>
      </c>
      <c r="L238" s="44">
        <f t="shared" si="141"/>
        <v>766570</v>
      </c>
      <c r="M238" s="41">
        <f t="shared" si="137"/>
        <v>0</v>
      </c>
      <c r="N238" s="41">
        <f t="shared" si="138"/>
        <v>0</v>
      </c>
      <c r="P238" s="87"/>
    </row>
    <row r="239" spans="1:16" s="57" customFormat="1" ht="24.95" customHeight="1" x14ac:dyDescent="0.25">
      <c r="A239" s="43" t="s">
        <v>225</v>
      </c>
      <c r="B239" s="44">
        <v>766570</v>
      </c>
      <c r="C239" s="44">
        <v>766570</v>
      </c>
      <c r="D239" s="44">
        <v>250000</v>
      </c>
      <c r="E239" s="44"/>
      <c r="F239" s="68">
        <f t="shared" si="142"/>
        <v>0</v>
      </c>
      <c r="G239" s="88"/>
      <c r="H239" s="88"/>
      <c r="I239" s="44">
        <f t="shared" si="139"/>
        <v>0</v>
      </c>
      <c r="J239" s="44"/>
      <c r="K239" s="44">
        <f t="shared" si="140"/>
        <v>250000</v>
      </c>
      <c r="L239" s="44">
        <f t="shared" si="141"/>
        <v>766570</v>
      </c>
      <c r="M239" s="41">
        <f t="shared" si="137"/>
        <v>0</v>
      </c>
      <c r="N239" s="41">
        <f t="shared" si="138"/>
        <v>0</v>
      </c>
      <c r="P239" s="87"/>
    </row>
    <row r="240" spans="1:16" s="57" customFormat="1" ht="24.95" customHeight="1" x14ac:dyDescent="0.25">
      <c r="A240" s="43" t="s">
        <v>226</v>
      </c>
      <c r="B240" s="44">
        <v>766570</v>
      </c>
      <c r="C240" s="44">
        <v>766570</v>
      </c>
      <c r="D240" s="44">
        <v>250000</v>
      </c>
      <c r="E240" s="44"/>
      <c r="F240" s="68">
        <f t="shared" si="142"/>
        <v>0</v>
      </c>
      <c r="G240" s="88"/>
      <c r="H240" s="88"/>
      <c r="I240" s="44">
        <f t="shared" si="139"/>
        <v>0</v>
      </c>
      <c r="J240" s="44"/>
      <c r="K240" s="44">
        <f t="shared" si="140"/>
        <v>250000</v>
      </c>
      <c r="L240" s="44">
        <f t="shared" si="141"/>
        <v>766570</v>
      </c>
      <c r="M240" s="41">
        <f t="shared" si="137"/>
        <v>0</v>
      </c>
      <c r="N240" s="41">
        <f t="shared" si="138"/>
        <v>0</v>
      </c>
      <c r="P240" s="87"/>
    </row>
    <row r="241" spans="1:16" s="57" customFormat="1" ht="24.95" customHeight="1" x14ac:dyDescent="0.25">
      <c r="A241" s="43" t="s">
        <v>227</v>
      </c>
      <c r="B241" s="44">
        <v>766570</v>
      </c>
      <c r="C241" s="44">
        <v>766570</v>
      </c>
      <c r="D241" s="44">
        <v>250000</v>
      </c>
      <c r="E241" s="44"/>
      <c r="F241" s="68">
        <f t="shared" si="142"/>
        <v>0</v>
      </c>
      <c r="G241" s="88"/>
      <c r="H241" s="88"/>
      <c r="I241" s="44">
        <f t="shared" si="139"/>
        <v>0</v>
      </c>
      <c r="J241" s="44"/>
      <c r="K241" s="44">
        <f t="shared" si="140"/>
        <v>250000</v>
      </c>
      <c r="L241" s="44">
        <f t="shared" si="141"/>
        <v>766570</v>
      </c>
      <c r="M241" s="41">
        <f t="shared" si="137"/>
        <v>0</v>
      </c>
      <c r="N241" s="41">
        <f t="shared" si="138"/>
        <v>0</v>
      </c>
      <c r="P241" s="87"/>
    </row>
    <row r="242" spans="1:16" s="57" customFormat="1" ht="24.95" customHeight="1" x14ac:dyDescent="0.25">
      <c r="A242" s="43" t="s">
        <v>228</v>
      </c>
      <c r="B242" s="44">
        <v>766570</v>
      </c>
      <c r="C242" s="44">
        <v>766570</v>
      </c>
      <c r="D242" s="44">
        <v>250000</v>
      </c>
      <c r="E242" s="44"/>
      <c r="F242" s="68">
        <f t="shared" si="142"/>
        <v>0</v>
      </c>
      <c r="G242" s="88"/>
      <c r="H242" s="88"/>
      <c r="I242" s="44">
        <f t="shared" si="139"/>
        <v>0</v>
      </c>
      <c r="J242" s="44"/>
      <c r="K242" s="44">
        <f t="shared" si="140"/>
        <v>250000</v>
      </c>
      <c r="L242" s="44">
        <f t="shared" si="141"/>
        <v>766570</v>
      </c>
      <c r="M242" s="41">
        <f t="shared" si="137"/>
        <v>0</v>
      </c>
      <c r="N242" s="41">
        <f t="shared" si="138"/>
        <v>0</v>
      </c>
      <c r="P242" s="87"/>
    </row>
    <row r="243" spans="1:16" s="57" customFormat="1" ht="24.95" customHeight="1" x14ac:dyDescent="0.25">
      <c r="A243" s="43" t="s">
        <v>229</v>
      </c>
      <c r="B243" s="44">
        <v>766570</v>
      </c>
      <c r="C243" s="44">
        <v>766570</v>
      </c>
      <c r="D243" s="44">
        <v>250000</v>
      </c>
      <c r="E243" s="44"/>
      <c r="F243" s="68">
        <f t="shared" si="142"/>
        <v>0</v>
      </c>
      <c r="G243" s="88"/>
      <c r="H243" s="88"/>
      <c r="I243" s="44">
        <f t="shared" si="139"/>
        <v>0</v>
      </c>
      <c r="J243" s="44"/>
      <c r="K243" s="44">
        <f t="shared" si="140"/>
        <v>250000</v>
      </c>
      <c r="L243" s="44">
        <f t="shared" si="141"/>
        <v>766570</v>
      </c>
      <c r="M243" s="41">
        <f t="shared" si="137"/>
        <v>0</v>
      </c>
      <c r="N243" s="41">
        <f t="shared" si="138"/>
        <v>0</v>
      </c>
      <c r="P243" s="87"/>
    </row>
    <row r="244" spans="1:16" s="57" customFormat="1" ht="24.95" customHeight="1" x14ac:dyDescent="0.25">
      <c r="A244" s="43" t="s">
        <v>230</v>
      </c>
      <c r="B244" s="44">
        <v>766570</v>
      </c>
      <c r="C244" s="44">
        <v>766570</v>
      </c>
      <c r="D244" s="44">
        <v>250000</v>
      </c>
      <c r="E244" s="44"/>
      <c r="F244" s="68">
        <f t="shared" si="142"/>
        <v>0</v>
      </c>
      <c r="G244" s="88"/>
      <c r="H244" s="88"/>
      <c r="I244" s="44">
        <f t="shared" si="139"/>
        <v>0</v>
      </c>
      <c r="J244" s="44"/>
      <c r="K244" s="44">
        <f t="shared" si="140"/>
        <v>250000</v>
      </c>
      <c r="L244" s="44">
        <f t="shared" si="141"/>
        <v>766570</v>
      </c>
      <c r="M244" s="41">
        <f t="shared" si="137"/>
        <v>0</v>
      </c>
      <c r="N244" s="41">
        <f t="shared" si="138"/>
        <v>0</v>
      </c>
      <c r="P244" s="87"/>
    </row>
    <row r="245" spans="1:16" s="57" customFormat="1" ht="29.25" customHeight="1" x14ac:dyDescent="0.25">
      <c r="A245" s="43" t="s">
        <v>231</v>
      </c>
      <c r="B245" s="44">
        <v>766570</v>
      </c>
      <c r="C245" s="44">
        <v>766570</v>
      </c>
      <c r="D245" s="44">
        <v>250000</v>
      </c>
      <c r="E245" s="44"/>
      <c r="F245" s="68">
        <f t="shared" si="142"/>
        <v>0</v>
      </c>
      <c r="G245" s="88"/>
      <c r="H245" s="88"/>
      <c r="I245" s="44">
        <f t="shared" si="139"/>
        <v>0</v>
      </c>
      <c r="J245" s="44"/>
      <c r="K245" s="44">
        <f t="shared" si="140"/>
        <v>250000</v>
      </c>
      <c r="L245" s="44">
        <f t="shared" si="141"/>
        <v>766570</v>
      </c>
      <c r="M245" s="41">
        <f t="shared" si="137"/>
        <v>0</v>
      </c>
      <c r="N245" s="41">
        <f t="shared" si="138"/>
        <v>0</v>
      </c>
      <c r="P245" s="87"/>
    </row>
    <row r="246" spans="1:16" s="90" customFormat="1" ht="35.1" customHeight="1" x14ac:dyDescent="0.25">
      <c r="A246" s="33" t="s">
        <v>232</v>
      </c>
      <c r="B246" s="34">
        <f>+B247+B254+B259</f>
        <v>1831207</v>
      </c>
      <c r="C246" s="34">
        <f>+C247+C254+C259</f>
        <v>2562478</v>
      </c>
      <c r="D246" s="34">
        <f t="shared" ref="D246:E246" si="143">+D247+D254+D259</f>
        <v>2562478</v>
      </c>
      <c r="E246" s="34">
        <f t="shared" si="143"/>
        <v>451655</v>
      </c>
      <c r="F246" s="35">
        <f>+E246/D246*100</f>
        <v>17.625712298798273</v>
      </c>
      <c r="G246" s="34">
        <f t="shared" ref="G246:L246" si="144">+G247+G254+G259</f>
        <v>439022</v>
      </c>
      <c r="H246" s="34">
        <f t="shared" si="144"/>
        <v>0</v>
      </c>
      <c r="I246" s="34">
        <f t="shared" si="144"/>
        <v>890677</v>
      </c>
      <c r="J246" s="34">
        <f t="shared" si="144"/>
        <v>118942</v>
      </c>
      <c r="K246" s="34">
        <f t="shared" si="144"/>
        <v>1671801</v>
      </c>
      <c r="L246" s="34">
        <f t="shared" si="144"/>
        <v>1671801</v>
      </c>
      <c r="M246" s="35">
        <f>+I246/D246*100</f>
        <v>34.758425243065503</v>
      </c>
      <c r="N246" s="35">
        <f t="shared" ref="N246:N260" si="145">+I246/C246*100</f>
        <v>34.758425243065503</v>
      </c>
      <c r="P246" s="91"/>
    </row>
    <row r="247" spans="1:16" s="58" customFormat="1" ht="30.75" customHeight="1" x14ac:dyDescent="0.25">
      <c r="A247" s="38" t="s">
        <v>258</v>
      </c>
      <c r="B247" s="39">
        <f>SUM(B248:B253)</f>
        <v>1325510</v>
      </c>
      <c r="C247" s="39">
        <f>SUM(C248:C253)</f>
        <v>1778559</v>
      </c>
      <c r="D247" s="39">
        <f t="shared" ref="D247:E247" si="146">SUM(D248:D253)</f>
        <v>1778559</v>
      </c>
      <c r="E247" s="39">
        <f t="shared" si="146"/>
        <v>265856</v>
      </c>
      <c r="F247" s="40">
        <f>+E247/D247*100</f>
        <v>14.947831362355704</v>
      </c>
      <c r="G247" s="39">
        <f>SUM(G248:G253)</f>
        <v>167973</v>
      </c>
      <c r="H247" s="39">
        <f t="shared" ref="H247:L247" si="147">SUM(H248:H253)</f>
        <v>0</v>
      </c>
      <c r="I247" s="39">
        <f t="shared" si="147"/>
        <v>433829</v>
      </c>
      <c r="J247" s="39">
        <f t="shared" si="147"/>
        <v>67622</v>
      </c>
      <c r="K247" s="39">
        <f t="shared" si="147"/>
        <v>1344730</v>
      </c>
      <c r="L247" s="39">
        <f t="shared" si="147"/>
        <v>1344730</v>
      </c>
      <c r="M247" s="41">
        <f>+I247/D247*100</f>
        <v>24.392162419126944</v>
      </c>
      <c r="N247" s="41">
        <f t="shared" si="145"/>
        <v>24.392162419126944</v>
      </c>
      <c r="P247" s="92"/>
    </row>
    <row r="248" spans="1:16" s="58" customFormat="1" ht="24.95" customHeight="1" x14ac:dyDescent="0.25">
      <c r="A248" s="67" t="s">
        <v>233</v>
      </c>
      <c r="B248" s="44">
        <v>294000</v>
      </c>
      <c r="C248" s="44">
        <v>423380</v>
      </c>
      <c r="D248" s="44">
        <v>423380</v>
      </c>
      <c r="E248" s="44">
        <v>89874</v>
      </c>
      <c r="F248" s="68">
        <f>+E248/D248*100</f>
        <v>21.227738674476829</v>
      </c>
      <c r="G248" s="44"/>
      <c r="H248" s="44"/>
      <c r="I248" s="44">
        <f t="shared" ref="I248:I253" si="148">+E248+G248+H248</f>
        <v>89874</v>
      </c>
      <c r="J248" s="44">
        <v>29958</v>
      </c>
      <c r="K248" s="44">
        <f t="shared" ref="K248:K253" si="149">+D248-I248</f>
        <v>333506</v>
      </c>
      <c r="L248" s="44">
        <f t="shared" ref="L248:L253" si="150">+C248-I248</f>
        <v>333506</v>
      </c>
      <c r="M248" s="45">
        <f>+I248/D248*100</f>
        <v>21.227738674476829</v>
      </c>
      <c r="N248" s="45">
        <f t="shared" si="145"/>
        <v>21.227738674476829</v>
      </c>
      <c r="P248" s="92"/>
    </row>
    <row r="249" spans="1:16" s="58" customFormat="1" ht="24.95" customHeight="1" x14ac:dyDescent="0.25">
      <c r="A249" s="67" t="s">
        <v>234</v>
      </c>
      <c r="B249" s="44">
        <v>256100</v>
      </c>
      <c r="C249" s="44">
        <v>487507</v>
      </c>
      <c r="D249" s="44">
        <v>487507</v>
      </c>
      <c r="E249" s="44">
        <v>175982</v>
      </c>
      <c r="F249" s="68">
        <f t="shared" ref="F249:F253" si="151">+E249/D249*100</f>
        <v>36.098353459540064</v>
      </c>
      <c r="G249" s="44">
        <v>167973</v>
      </c>
      <c r="H249" s="44"/>
      <c r="I249" s="44">
        <f t="shared" si="148"/>
        <v>343955</v>
      </c>
      <c r="J249" s="44">
        <v>37664</v>
      </c>
      <c r="K249" s="44">
        <f t="shared" si="149"/>
        <v>143552</v>
      </c>
      <c r="L249" s="44">
        <f t="shared" si="150"/>
        <v>143552</v>
      </c>
      <c r="M249" s="45">
        <f t="shared" ref="M249:M253" si="152">+I249/D249*100</f>
        <v>70.553858713823587</v>
      </c>
      <c r="N249" s="45">
        <f t="shared" ref="N249:N253" si="153">+I249/C249*100</f>
        <v>70.553858713823587</v>
      </c>
      <c r="P249" s="92"/>
    </row>
    <row r="250" spans="1:16" s="58" customFormat="1" ht="24.95" customHeight="1" x14ac:dyDescent="0.25">
      <c r="A250" s="67" t="s">
        <v>235</v>
      </c>
      <c r="B250" s="44">
        <v>50000</v>
      </c>
      <c r="C250" s="44"/>
      <c r="D250" s="44"/>
      <c r="E250" s="44"/>
      <c r="F250" s="68">
        <v>0</v>
      </c>
      <c r="G250" s="44"/>
      <c r="H250" s="44"/>
      <c r="I250" s="44">
        <f t="shared" si="148"/>
        <v>0</v>
      </c>
      <c r="J250" s="44"/>
      <c r="K250" s="44">
        <f t="shared" si="149"/>
        <v>0</v>
      </c>
      <c r="L250" s="44">
        <f t="shared" si="150"/>
        <v>0</v>
      </c>
      <c r="M250" s="45">
        <v>0</v>
      </c>
      <c r="N250" s="45">
        <v>0</v>
      </c>
      <c r="P250" s="92"/>
    </row>
    <row r="251" spans="1:16" s="58" customFormat="1" ht="24.95" customHeight="1" x14ac:dyDescent="0.25">
      <c r="A251" s="67" t="s">
        <v>236</v>
      </c>
      <c r="B251" s="44">
        <v>275100</v>
      </c>
      <c r="C251" s="44">
        <v>325102</v>
      </c>
      <c r="D251" s="44">
        <v>325102</v>
      </c>
      <c r="E251" s="44"/>
      <c r="F251" s="68">
        <f t="shared" si="151"/>
        <v>0</v>
      </c>
      <c r="G251" s="44"/>
      <c r="H251" s="44"/>
      <c r="I251" s="44">
        <f t="shared" si="148"/>
        <v>0</v>
      </c>
      <c r="J251" s="44"/>
      <c r="K251" s="44">
        <f t="shared" si="149"/>
        <v>325102</v>
      </c>
      <c r="L251" s="44">
        <f t="shared" si="150"/>
        <v>325102</v>
      </c>
      <c r="M251" s="45">
        <f t="shared" si="152"/>
        <v>0</v>
      </c>
      <c r="N251" s="45">
        <f t="shared" si="153"/>
        <v>0</v>
      </c>
      <c r="P251" s="92"/>
    </row>
    <row r="252" spans="1:16" s="90" customFormat="1" ht="27" customHeight="1" x14ac:dyDescent="0.25">
      <c r="A252" s="67" t="s">
        <v>237</v>
      </c>
      <c r="B252" s="44">
        <v>304255</v>
      </c>
      <c r="C252" s="44">
        <v>457565</v>
      </c>
      <c r="D252" s="44">
        <v>457565</v>
      </c>
      <c r="E252" s="44"/>
      <c r="F252" s="68">
        <f t="shared" si="151"/>
        <v>0</v>
      </c>
      <c r="G252" s="44"/>
      <c r="H252" s="44"/>
      <c r="I252" s="44">
        <f t="shared" si="148"/>
        <v>0</v>
      </c>
      <c r="J252" s="44"/>
      <c r="K252" s="44">
        <f t="shared" si="149"/>
        <v>457565</v>
      </c>
      <c r="L252" s="44">
        <f t="shared" si="150"/>
        <v>457565</v>
      </c>
      <c r="M252" s="45">
        <f t="shared" si="152"/>
        <v>0</v>
      </c>
      <c r="N252" s="45">
        <f t="shared" si="153"/>
        <v>0</v>
      </c>
      <c r="P252" s="91"/>
    </row>
    <row r="253" spans="1:16" s="90" customFormat="1" ht="27" customHeight="1" x14ac:dyDescent="0.25">
      <c r="A253" s="67" t="s">
        <v>238</v>
      </c>
      <c r="B253" s="44">
        <v>146055</v>
      </c>
      <c r="C253" s="44">
        <v>85005</v>
      </c>
      <c r="D253" s="44">
        <v>85005</v>
      </c>
      <c r="E253" s="44"/>
      <c r="F253" s="68">
        <f t="shared" si="151"/>
        <v>0</v>
      </c>
      <c r="G253" s="44"/>
      <c r="H253" s="44"/>
      <c r="I253" s="44">
        <f t="shared" si="148"/>
        <v>0</v>
      </c>
      <c r="J253" s="44"/>
      <c r="K253" s="44">
        <f t="shared" si="149"/>
        <v>85005</v>
      </c>
      <c r="L253" s="44">
        <f t="shared" si="150"/>
        <v>85005</v>
      </c>
      <c r="M253" s="45">
        <f t="shared" si="152"/>
        <v>0</v>
      </c>
      <c r="N253" s="45">
        <f t="shared" si="153"/>
        <v>0</v>
      </c>
      <c r="P253" s="91"/>
    </row>
    <row r="254" spans="1:16" s="90" customFormat="1" ht="39.75" customHeight="1" x14ac:dyDescent="0.25">
      <c r="A254" s="38" t="s">
        <v>260</v>
      </c>
      <c r="B254" s="39">
        <f>+B256+B257+B258+B255</f>
        <v>505597</v>
      </c>
      <c r="C254" s="39">
        <f>+C256+C257+C258+C255</f>
        <v>783819</v>
      </c>
      <c r="D254" s="39">
        <f t="shared" ref="D254:E254" si="154">+D256+D257+D258+D255</f>
        <v>783819</v>
      </c>
      <c r="E254" s="39">
        <f t="shared" si="154"/>
        <v>185799</v>
      </c>
      <c r="F254" s="40">
        <f>+E254/D254*100</f>
        <v>23.70432459534663</v>
      </c>
      <c r="G254" s="39">
        <f>SUM(G255:G258)</f>
        <v>271049</v>
      </c>
      <c r="H254" s="39">
        <f t="shared" ref="H254:L254" si="155">SUM(H255:H258)</f>
        <v>0</v>
      </c>
      <c r="I254" s="39">
        <f t="shared" si="155"/>
        <v>456848</v>
      </c>
      <c r="J254" s="39">
        <f t="shared" si="155"/>
        <v>51320</v>
      </c>
      <c r="K254" s="39">
        <f t="shared" si="155"/>
        <v>326971</v>
      </c>
      <c r="L254" s="39">
        <f t="shared" si="155"/>
        <v>326971</v>
      </c>
      <c r="M254" s="41">
        <f>+I254/D254*100</f>
        <v>58.284884648113909</v>
      </c>
      <c r="N254" s="41">
        <f t="shared" si="145"/>
        <v>58.284884648113909</v>
      </c>
      <c r="P254" s="91"/>
    </row>
    <row r="255" spans="1:16" s="58" customFormat="1" ht="27.75" customHeight="1" x14ac:dyDescent="0.25">
      <c r="A255" s="43" t="s">
        <v>239</v>
      </c>
      <c r="B255" s="44">
        <v>192077</v>
      </c>
      <c r="C255" s="44">
        <v>241991</v>
      </c>
      <c r="D255" s="44">
        <v>241991</v>
      </c>
      <c r="E255" s="44">
        <v>9914</v>
      </c>
      <c r="F255" s="68">
        <f>+E255/D255*100</f>
        <v>4.0968465769388116</v>
      </c>
      <c r="G255" s="44">
        <v>109049</v>
      </c>
      <c r="H255" s="44"/>
      <c r="I255" s="44">
        <f>+E255+G255+H255</f>
        <v>118963</v>
      </c>
      <c r="J255" s="44"/>
      <c r="K255" s="44">
        <f>+D255-I255</f>
        <v>123028</v>
      </c>
      <c r="L255" s="44">
        <f>+C255-I255</f>
        <v>123028</v>
      </c>
      <c r="M255" s="45">
        <f>+I255/D255*100</f>
        <v>49.160092730721388</v>
      </c>
      <c r="N255" s="45">
        <f t="shared" si="145"/>
        <v>49.160092730721388</v>
      </c>
      <c r="P255" s="92"/>
    </row>
    <row r="256" spans="1:16" s="58" customFormat="1" ht="24.95" customHeight="1" x14ac:dyDescent="0.25">
      <c r="A256" s="67" t="s">
        <v>240</v>
      </c>
      <c r="B256" s="44">
        <v>288420</v>
      </c>
      <c r="C256" s="44">
        <v>436167</v>
      </c>
      <c r="D256" s="44">
        <v>436167</v>
      </c>
      <c r="E256" s="44">
        <v>92545</v>
      </c>
      <c r="F256" s="68">
        <f t="shared" ref="F256:F257" si="156">+E256/D256*100</f>
        <v>21.217790433480754</v>
      </c>
      <c r="G256" s="44">
        <v>162000</v>
      </c>
      <c r="H256" s="44"/>
      <c r="I256" s="44">
        <f>+E256+G256+H256</f>
        <v>254545</v>
      </c>
      <c r="J256" s="44">
        <v>23540</v>
      </c>
      <c r="K256" s="44">
        <f>+D256-I256</f>
        <v>181622</v>
      </c>
      <c r="L256" s="44">
        <f>+C256-I256</f>
        <v>181622</v>
      </c>
      <c r="M256" s="45">
        <f t="shared" ref="M256:M257" si="157">+I256/D256*100</f>
        <v>58.35952742871423</v>
      </c>
      <c r="N256" s="45">
        <f t="shared" ref="N256:N257" si="158">+I256/C256*100</f>
        <v>58.35952742871423</v>
      </c>
      <c r="P256" s="92"/>
    </row>
    <row r="257" spans="1:21" s="58" customFormat="1" ht="24.95" customHeight="1" x14ac:dyDescent="0.25">
      <c r="A257" s="67" t="s">
        <v>241</v>
      </c>
      <c r="B257" s="44">
        <v>100</v>
      </c>
      <c r="C257" s="44">
        <v>105661</v>
      </c>
      <c r="D257" s="44">
        <v>105661</v>
      </c>
      <c r="E257" s="44">
        <v>83340</v>
      </c>
      <c r="F257" s="68">
        <f t="shared" si="156"/>
        <v>78.874892344384392</v>
      </c>
      <c r="G257" s="44"/>
      <c r="H257" s="44"/>
      <c r="I257" s="44">
        <f>+E257+G257+H257</f>
        <v>83340</v>
      </c>
      <c r="J257" s="44">
        <v>27780</v>
      </c>
      <c r="K257" s="44">
        <f>+D257-I257</f>
        <v>22321</v>
      </c>
      <c r="L257" s="44">
        <f>+C257-I257</f>
        <v>22321</v>
      </c>
      <c r="M257" s="45">
        <f t="shared" si="157"/>
        <v>78.874892344384392</v>
      </c>
      <c r="N257" s="45">
        <f t="shared" si="158"/>
        <v>78.874892344384392</v>
      </c>
      <c r="P257" s="92"/>
    </row>
    <row r="258" spans="1:21" s="58" customFormat="1" ht="24" customHeight="1" x14ac:dyDescent="0.25">
      <c r="A258" s="67" t="s">
        <v>242</v>
      </c>
      <c r="B258" s="44">
        <v>25000</v>
      </c>
      <c r="C258" s="44"/>
      <c r="D258" s="44"/>
      <c r="E258" s="44"/>
      <c r="F258" s="68">
        <v>0</v>
      </c>
      <c r="G258" s="44"/>
      <c r="H258" s="44"/>
      <c r="I258" s="44">
        <f>+E258+G258+H258</f>
        <v>0</v>
      </c>
      <c r="J258" s="44"/>
      <c r="K258" s="44">
        <f>+D258-I258</f>
        <v>0</v>
      </c>
      <c r="L258" s="44">
        <f>+C258-I258</f>
        <v>0</v>
      </c>
      <c r="M258" s="45">
        <v>0</v>
      </c>
      <c r="N258" s="45">
        <v>0</v>
      </c>
      <c r="P258" s="92"/>
    </row>
    <row r="259" spans="1:21" s="57" customFormat="1" ht="36" customHeight="1" x14ac:dyDescent="0.25">
      <c r="A259" s="38" t="s">
        <v>243</v>
      </c>
      <c r="B259" s="39">
        <f>+B260</f>
        <v>100</v>
      </c>
      <c r="C259" s="39">
        <f>+C260</f>
        <v>100</v>
      </c>
      <c r="D259" s="39">
        <f>+D260</f>
        <v>100</v>
      </c>
      <c r="E259" s="39">
        <f t="shared" ref="E259" si="159">+E260</f>
        <v>0</v>
      </c>
      <c r="F259" s="40">
        <f>+E259/D259*100</f>
        <v>0</v>
      </c>
      <c r="G259" s="39">
        <f>+G260</f>
        <v>0</v>
      </c>
      <c r="H259" s="39">
        <f t="shared" ref="H259:L259" si="160">+H260</f>
        <v>0</v>
      </c>
      <c r="I259" s="39">
        <f t="shared" si="160"/>
        <v>0</v>
      </c>
      <c r="J259" s="39">
        <f t="shared" si="160"/>
        <v>0</v>
      </c>
      <c r="K259" s="39">
        <f t="shared" si="160"/>
        <v>100</v>
      </c>
      <c r="L259" s="39">
        <f t="shared" si="160"/>
        <v>100</v>
      </c>
      <c r="M259" s="41">
        <f>+I259/D259*100</f>
        <v>0</v>
      </c>
      <c r="N259" s="41">
        <f t="shared" si="145"/>
        <v>0</v>
      </c>
      <c r="P259" s="87"/>
    </row>
    <row r="260" spans="1:21" s="57" customFormat="1" ht="25.5" customHeight="1" x14ac:dyDescent="0.25">
      <c r="A260" s="67" t="s">
        <v>244</v>
      </c>
      <c r="B260" s="44">
        <v>100</v>
      </c>
      <c r="C260" s="44">
        <v>100</v>
      </c>
      <c r="D260" s="44">
        <v>100</v>
      </c>
      <c r="E260" s="44"/>
      <c r="F260" s="68">
        <f>+E260/D260*100</f>
        <v>0</v>
      </c>
      <c r="G260" s="44"/>
      <c r="H260" s="44"/>
      <c r="I260" s="44">
        <f>+E260+G260+H260</f>
        <v>0</v>
      </c>
      <c r="J260" s="44"/>
      <c r="K260" s="44">
        <f>+D260-I260</f>
        <v>100</v>
      </c>
      <c r="L260" s="44">
        <f>+C260-I260</f>
        <v>100</v>
      </c>
      <c r="M260" s="45">
        <f>+I260/D260*100</f>
        <v>0</v>
      </c>
      <c r="N260" s="45">
        <f t="shared" si="145"/>
        <v>0</v>
      </c>
      <c r="P260" s="87"/>
    </row>
    <row r="261" spans="1:21" s="102" customFormat="1" x14ac:dyDescent="0.25">
      <c r="A261" s="93"/>
      <c r="B261" s="94"/>
      <c r="C261" s="94"/>
      <c r="D261" s="94"/>
      <c r="E261" s="95"/>
      <c r="F261" s="95"/>
      <c r="G261" s="96"/>
      <c r="H261" s="97"/>
      <c r="I261" s="98"/>
      <c r="J261" s="99"/>
      <c r="K261" s="94"/>
      <c r="L261" s="96"/>
      <c r="M261" s="101"/>
      <c r="N261" s="101"/>
      <c r="O261"/>
      <c r="P261" s="3"/>
      <c r="Q261"/>
      <c r="R261"/>
      <c r="S261"/>
      <c r="T261"/>
      <c r="U261"/>
    </row>
    <row r="262" spans="1:21" x14ac:dyDescent="0.25">
      <c r="H262" s="103"/>
      <c r="I262" s="104"/>
    </row>
    <row r="263" spans="1:21" x14ac:dyDescent="0.25">
      <c r="H263" s="105"/>
      <c r="I263" s="104"/>
    </row>
    <row r="264" spans="1:21" x14ac:dyDescent="0.25">
      <c r="H264" s="105"/>
      <c r="I264" s="100" t="s">
        <v>245</v>
      </c>
    </row>
    <row r="265" spans="1:21" x14ac:dyDescent="0.25">
      <c r="H265" s="95"/>
    </row>
    <row r="270" spans="1:21" s="57" customFormat="1" x14ac:dyDescent="0.25">
      <c r="A270" s="93"/>
      <c r="B270" s="94"/>
      <c r="C270" s="94"/>
      <c r="D270" s="94"/>
      <c r="E270" s="95"/>
      <c r="F270" s="95"/>
      <c r="G270" s="96"/>
      <c r="H270" s="100"/>
      <c r="I270" s="100"/>
      <c r="J270" s="99"/>
      <c r="K270" s="94"/>
      <c r="L270" s="96"/>
      <c r="M270" s="101"/>
      <c r="N270" s="101"/>
      <c r="O270"/>
      <c r="P270" s="3"/>
      <c r="Q270"/>
      <c r="R270"/>
      <c r="S270"/>
      <c r="T270"/>
      <c r="U270"/>
    </row>
    <row r="282" spans="1:16" s="57" customFormat="1" x14ac:dyDescent="0.25">
      <c r="A282" s="93"/>
      <c r="B282" s="94"/>
      <c r="C282" s="94"/>
      <c r="D282" s="94"/>
      <c r="E282" s="95"/>
      <c r="F282" s="95"/>
      <c r="G282" s="96"/>
      <c r="H282" s="100"/>
      <c r="I282" s="100"/>
      <c r="J282" s="99"/>
      <c r="K282" s="94"/>
      <c r="L282" s="96"/>
      <c r="M282" s="101"/>
      <c r="N282" s="101"/>
      <c r="P282" s="3"/>
    </row>
    <row r="283" spans="1:16" x14ac:dyDescent="0.25">
      <c r="J283" s="95"/>
    </row>
    <row r="305" spans="11:14" x14ac:dyDescent="0.25">
      <c r="K305" s="94" t="s">
        <v>246</v>
      </c>
      <c r="L305" s="96">
        <v>28938490</v>
      </c>
    </row>
    <row r="306" spans="11:14" x14ac:dyDescent="0.25">
      <c r="K306" s="94" t="s">
        <v>247</v>
      </c>
      <c r="L306" s="96">
        <v>79244958</v>
      </c>
    </row>
    <row r="307" spans="11:14" x14ac:dyDescent="0.25">
      <c r="K307" s="94" t="s">
        <v>248</v>
      </c>
      <c r="L307" s="96">
        <v>16203886</v>
      </c>
      <c r="M307" s="101" t="s">
        <v>249</v>
      </c>
    </row>
    <row r="308" spans="11:14" x14ac:dyDescent="0.25">
      <c r="K308" s="94" t="s">
        <v>250</v>
      </c>
      <c r="L308" s="96">
        <f>+L307+L306+L305</f>
        <v>124387334</v>
      </c>
      <c r="M308" s="101">
        <v>124453087</v>
      </c>
      <c r="N308" s="101">
        <f>+M308-L308</f>
        <v>65753</v>
      </c>
    </row>
  </sheetData>
  <mergeCells count="45">
    <mergeCell ref="K99:L99"/>
    <mergeCell ref="M99:N99"/>
    <mergeCell ref="A106:N106"/>
    <mergeCell ref="A96:N96"/>
    <mergeCell ref="A97:N97"/>
    <mergeCell ref="A98:N98"/>
    <mergeCell ref="A99:A101"/>
    <mergeCell ref="B99:C99"/>
    <mergeCell ref="D99:D100"/>
    <mergeCell ref="E99:G99"/>
    <mergeCell ref="H99:H100"/>
    <mergeCell ref="I99:I100"/>
    <mergeCell ref="J99:J100"/>
    <mergeCell ref="A31:N31"/>
    <mergeCell ref="A11:N11"/>
    <mergeCell ref="A13:N13"/>
    <mergeCell ref="A21:N21"/>
    <mergeCell ref="A22:N22"/>
    <mergeCell ref="A23:N23"/>
    <mergeCell ref="A24:A26"/>
    <mergeCell ref="B24:C24"/>
    <mergeCell ref="D24:D25"/>
    <mergeCell ref="E24:G24"/>
    <mergeCell ref="H24:H25"/>
    <mergeCell ref="I24:I25"/>
    <mergeCell ref="J24:J25"/>
    <mergeCell ref="K24:L24"/>
    <mergeCell ref="M24:N24"/>
    <mergeCell ref="A27:N27"/>
    <mergeCell ref="A7:N7"/>
    <mergeCell ref="A8:A10"/>
    <mergeCell ref="B8:C8"/>
    <mergeCell ref="D8:D9"/>
    <mergeCell ref="E8:G8"/>
    <mergeCell ref="H8:H9"/>
    <mergeCell ref="I8:I9"/>
    <mergeCell ref="J8:J9"/>
    <mergeCell ref="K8:L8"/>
    <mergeCell ref="M8:N8"/>
    <mergeCell ref="A6:N6"/>
    <mergeCell ref="A1:N1"/>
    <mergeCell ref="A2:N2"/>
    <mergeCell ref="A3:N3"/>
    <mergeCell ref="A4:N4"/>
    <mergeCell ref="A5:N5"/>
  </mergeCells>
  <printOptions horizontalCentered="1"/>
  <pageMargins left="0" right="0" top="0" bottom="0.59055118110236227" header="0" footer="0"/>
  <pageSetup paperSize="123" scale="54" orientation="landscape" r:id="rId1"/>
  <headerFooter>
    <oddFooter>&amp;LDirecciòn de Planificaciòn
Estrategìca y Presupuesto&amp;C&amp;P&amp;R&amp;T
&amp;D</oddFooter>
  </headerFooter>
  <rowBreaks count="9" manualBreakCount="9">
    <brk id="31" max="16383" man="1"/>
    <brk id="52" max="16383" man="1"/>
    <brk id="75" max="16383" man="1"/>
    <brk id="95" max="15" man="1"/>
    <brk id="121" max="15" man="1"/>
    <brk id="148" max="15" man="1"/>
    <brk id="174" max="15" man="1"/>
    <brk id="202" max="15" man="1"/>
    <brk id="22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 DE ABRIL DE 2021</vt:lpstr>
      <vt:lpstr>'30 DE ABRIL DE 2021'!Área_de_impresión</vt:lpstr>
      <vt:lpstr>'30 DE ABRIL DE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Gómez</dc:creator>
  <cp:lastModifiedBy>Edgardo Gómez</cp:lastModifiedBy>
  <cp:lastPrinted>2021-05-04T14:38:06Z</cp:lastPrinted>
  <dcterms:created xsi:type="dcterms:W3CDTF">2021-03-04T16:39:02Z</dcterms:created>
  <dcterms:modified xsi:type="dcterms:W3CDTF">2021-05-04T14:40:32Z</dcterms:modified>
</cp:coreProperties>
</file>