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documneto del 2021\"/>
    </mc:Choice>
  </mc:AlternateContent>
  <xr:revisionPtr revIDLastSave="0" documentId="8_{74A4CCE8-11B9-466D-A8DC-E9818963ED6E}" xr6:coauthVersionLast="45" xr6:coauthVersionMax="45" xr10:uidLastSave="{00000000-0000-0000-0000-000000000000}"/>
  <bookViews>
    <workbookView xWindow="-120" yWindow="-120" windowWidth="24240" windowHeight="13140" xr2:uid="{7FBB659C-3503-4BE9-A852-DF578059ACCE}"/>
  </bookViews>
  <sheets>
    <sheet name="31 de enero de 2021" sheetId="1" r:id="rId1"/>
  </sheets>
  <definedNames>
    <definedName name="_xlnm.Print_Area" localSheetId="0">'31 de enero de 2021'!$A$1:$P$273</definedName>
    <definedName name="_xlnm.Print_Titles" localSheetId="0">'31 de enero de 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2" i="1" l="1"/>
  <c r="K271" i="1" s="1"/>
  <c r="H272" i="1"/>
  <c r="O271" i="1"/>
  <c r="L271" i="1"/>
  <c r="J271" i="1"/>
  <c r="I271" i="1"/>
  <c r="G271" i="1"/>
  <c r="F271" i="1"/>
  <c r="E271" i="1"/>
  <c r="H271" i="1" s="1"/>
  <c r="D271" i="1"/>
  <c r="C271" i="1"/>
  <c r="B271" i="1"/>
  <c r="P270" i="1"/>
  <c r="M270" i="1"/>
  <c r="K270" i="1"/>
  <c r="N270" i="1" s="1"/>
  <c r="K269" i="1"/>
  <c r="H269" i="1"/>
  <c r="K268" i="1"/>
  <c r="H268" i="1"/>
  <c r="P267" i="1"/>
  <c r="N267" i="1"/>
  <c r="K267" i="1"/>
  <c r="M267" i="1" s="1"/>
  <c r="H267" i="1"/>
  <c r="L266" i="1"/>
  <c r="J266" i="1"/>
  <c r="I266" i="1"/>
  <c r="G266" i="1"/>
  <c r="F266" i="1"/>
  <c r="E266" i="1"/>
  <c r="D266" i="1"/>
  <c r="C266" i="1"/>
  <c r="B266" i="1"/>
  <c r="K265" i="1"/>
  <c r="N264" i="1"/>
  <c r="K264" i="1"/>
  <c r="M264" i="1" s="1"/>
  <c r="N263" i="1"/>
  <c r="M263" i="1"/>
  <c r="K263" i="1"/>
  <c r="P263" i="1" s="1"/>
  <c r="N262" i="1"/>
  <c r="K262" i="1"/>
  <c r="M262" i="1" s="1"/>
  <c r="O261" i="1"/>
  <c r="N261" i="1"/>
  <c r="M261" i="1"/>
  <c r="K261" i="1"/>
  <c r="P261" i="1" s="1"/>
  <c r="H261" i="1"/>
  <c r="K260" i="1"/>
  <c r="K259" i="1" s="1"/>
  <c r="H260" i="1"/>
  <c r="L259" i="1"/>
  <c r="J259" i="1"/>
  <c r="I259" i="1"/>
  <c r="I258" i="1" s="1"/>
  <c r="E259" i="1"/>
  <c r="H259" i="1" s="1"/>
  <c r="D259" i="1"/>
  <c r="C259" i="1"/>
  <c r="B259" i="1"/>
  <c r="L258" i="1"/>
  <c r="E258" i="1"/>
  <c r="B258" i="1"/>
  <c r="K257" i="1"/>
  <c r="N256" i="1"/>
  <c r="K256" i="1"/>
  <c r="K255" i="1"/>
  <c r="K254" i="1"/>
  <c r="K253" i="1"/>
  <c r="N252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N240" i="1" s="1"/>
  <c r="K239" i="1"/>
  <c r="K238" i="1"/>
  <c r="K237" i="1"/>
  <c r="K236" i="1"/>
  <c r="K235" i="1"/>
  <c r="K234" i="1"/>
  <c r="K233" i="1"/>
  <c r="K232" i="1"/>
  <c r="O231" i="1"/>
  <c r="L231" i="1"/>
  <c r="J231" i="1"/>
  <c r="I231" i="1"/>
  <c r="H231" i="1"/>
  <c r="G231" i="1"/>
  <c r="F231" i="1"/>
  <c r="E231" i="1"/>
  <c r="E176" i="1" s="1"/>
  <c r="D231" i="1"/>
  <c r="C231" i="1"/>
  <c r="B231" i="1"/>
  <c r="P230" i="1"/>
  <c r="N230" i="1"/>
  <c r="M230" i="1"/>
  <c r="K230" i="1"/>
  <c r="P229" i="1"/>
  <c r="N229" i="1"/>
  <c r="M229" i="1"/>
  <c r="K229" i="1"/>
  <c r="P228" i="1"/>
  <c r="N228" i="1"/>
  <c r="M228" i="1"/>
  <c r="K228" i="1"/>
  <c r="P227" i="1"/>
  <c r="N227" i="1"/>
  <c r="M227" i="1"/>
  <c r="K227" i="1"/>
  <c r="P226" i="1"/>
  <c r="N226" i="1"/>
  <c r="M226" i="1"/>
  <c r="K226" i="1"/>
  <c r="P225" i="1"/>
  <c r="N225" i="1"/>
  <c r="M225" i="1"/>
  <c r="K225" i="1"/>
  <c r="P224" i="1"/>
  <c r="N224" i="1"/>
  <c r="M224" i="1"/>
  <c r="K224" i="1"/>
  <c r="P223" i="1"/>
  <c r="N223" i="1"/>
  <c r="M223" i="1"/>
  <c r="K223" i="1"/>
  <c r="P222" i="1"/>
  <c r="N222" i="1"/>
  <c r="M222" i="1"/>
  <c r="K222" i="1"/>
  <c r="P221" i="1"/>
  <c r="N221" i="1"/>
  <c r="M221" i="1"/>
  <c r="K221" i="1"/>
  <c r="P220" i="1"/>
  <c r="N220" i="1"/>
  <c r="M220" i="1"/>
  <c r="K220" i="1"/>
  <c r="P219" i="1"/>
  <c r="N219" i="1"/>
  <c r="M219" i="1"/>
  <c r="K219" i="1"/>
  <c r="P218" i="1"/>
  <c r="N218" i="1"/>
  <c r="M218" i="1"/>
  <c r="K218" i="1"/>
  <c r="P217" i="1"/>
  <c r="N217" i="1"/>
  <c r="M217" i="1"/>
  <c r="K217" i="1"/>
  <c r="P216" i="1"/>
  <c r="N216" i="1"/>
  <c r="M216" i="1"/>
  <c r="K216" i="1"/>
  <c r="P215" i="1"/>
  <c r="N215" i="1"/>
  <c r="M215" i="1"/>
  <c r="K215" i="1"/>
  <c r="P214" i="1"/>
  <c r="N214" i="1"/>
  <c r="M214" i="1"/>
  <c r="K214" i="1"/>
  <c r="P213" i="1"/>
  <c r="N213" i="1"/>
  <c r="M213" i="1"/>
  <c r="K213" i="1"/>
  <c r="P212" i="1"/>
  <c r="N212" i="1"/>
  <c r="M212" i="1"/>
  <c r="K212" i="1"/>
  <c r="P211" i="1"/>
  <c r="N211" i="1"/>
  <c r="M211" i="1"/>
  <c r="K211" i="1"/>
  <c r="P210" i="1"/>
  <c r="N210" i="1"/>
  <c r="M210" i="1"/>
  <c r="K210" i="1"/>
  <c r="P209" i="1"/>
  <c r="N209" i="1"/>
  <c r="M209" i="1"/>
  <c r="K209" i="1"/>
  <c r="P208" i="1"/>
  <c r="N208" i="1"/>
  <c r="M208" i="1"/>
  <c r="K208" i="1"/>
  <c r="P207" i="1"/>
  <c r="N207" i="1"/>
  <c r="M207" i="1"/>
  <c r="K207" i="1"/>
  <c r="P206" i="1"/>
  <c r="N206" i="1"/>
  <c r="M206" i="1"/>
  <c r="K206" i="1"/>
  <c r="P205" i="1"/>
  <c r="N205" i="1"/>
  <c r="M205" i="1"/>
  <c r="K205" i="1"/>
  <c r="K204" i="1"/>
  <c r="H204" i="1"/>
  <c r="P203" i="1"/>
  <c r="N203" i="1"/>
  <c r="K203" i="1"/>
  <c r="M203" i="1" s="1"/>
  <c r="H203" i="1"/>
  <c r="P202" i="1"/>
  <c r="N202" i="1"/>
  <c r="M202" i="1"/>
  <c r="K202" i="1"/>
  <c r="K201" i="1"/>
  <c r="H201" i="1"/>
  <c r="P200" i="1"/>
  <c r="N200" i="1"/>
  <c r="K200" i="1"/>
  <c r="M200" i="1" s="1"/>
  <c r="H200" i="1"/>
  <c r="P199" i="1"/>
  <c r="K199" i="1"/>
  <c r="M199" i="1" s="1"/>
  <c r="H199" i="1"/>
  <c r="K198" i="1"/>
  <c r="H198" i="1"/>
  <c r="K197" i="1"/>
  <c r="H197" i="1"/>
  <c r="P196" i="1"/>
  <c r="M196" i="1"/>
  <c r="K196" i="1"/>
  <c r="N196" i="1" s="1"/>
  <c r="P194" i="1"/>
  <c r="N194" i="1"/>
  <c r="M194" i="1"/>
  <c r="K194" i="1"/>
  <c r="P193" i="1"/>
  <c r="N193" i="1"/>
  <c r="M193" i="1"/>
  <c r="K193" i="1"/>
  <c r="P192" i="1"/>
  <c r="M192" i="1"/>
  <c r="K192" i="1"/>
  <c r="N192" i="1" s="1"/>
  <c r="P191" i="1"/>
  <c r="N191" i="1"/>
  <c r="M191" i="1"/>
  <c r="K191" i="1"/>
  <c r="K190" i="1"/>
  <c r="H190" i="1"/>
  <c r="P189" i="1"/>
  <c r="N189" i="1"/>
  <c r="M189" i="1"/>
  <c r="K189" i="1"/>
  <c r="M188" i="1"/>
  <c r="K188" i="1"/>
  <c r="P187" i="1"/>
  <c r="O187" i="1"/>
  <c r="N187" i="1"/>
  <c r="K187" i="1"/>
  <c r="M187" i="1" s="1"/>
  <c r="H187" i="1"/>
  <c r="P186" i="1"/>
  <c r="O186" i="1"/>
  <c r="K186" i="1"/>
  <c r="M186" i="1" s="1"/>
  <c r="H186" i="1"/>
  <c r="K185" i="1"/>
  <c r="P184" i="1"/>
  <c r="N184" i="1"/>
  <c r="M184" i="1"/>
  <c r="K184" i="1"/>
  <c r="K183" i="1"/>
  <c r="P182" i="1"/>
  <c r="O182" i="1"/>
  <c r="N182" i="1"/>
  <c r="K182" i="1"/>
  <c r="M182" i="1" s="1"/>
  <c r="H182" i="1"/>
  <c r="K181" i="1"/>
  <c r="H181" i="1"/>
  <c r="K180" i="1"/>
  <c r="P179" i="1"/>
  <c r="O179" i="1"/>
  <c r="N179" i="1"/>
  <c r="K179" i="1"/>
  <c r="M179" i="1" s="1"/>
  <c r="H179" i="1"/>
  <c r="P178" i="1"/>
  <c r="N178" i="1"/>
  <c r="M178" i="1"/>
  <c r="K178" i="1"/>
  <c r="L177" i="1"/>
  <c r="L176" i="1" s="1"/>
  <c r="L105" i="1" s="1"/>
  <c r="I177" i="1"/>
  <c r="G177" i="1"/>
  <c r="F177" i="1"/>
  <c r="E177" i="1"/>
  <c r="D177" i="1"/>
  <c r="H177" i="1" s="1"/>
  <c r="C177" i="1"/>
  <c r="B177" i="1"/>
  <c r="B176" i="1" s="1"/>
  <c r="B105" i="1" s="1"/>
  <c r="I176" i="1"/>
  <c r="I105" i="1" s="1"/>
  <c r="N175" i="1"/>
  <c r="K175" i="1"/>
  <c r="H175" i="1"/>
  <c r="N174" i="1"/>
  <c r="M174" i="1"/>
  <c r="K174" i="1"/>
  <c r="H174" i="1"/>
  <c r="L173" i="1"/>
  <c r="L172" i="1" s="1"/>
  <c r="K173" i="1"/>
  <c r="J173" i="1"/>
  <c r="J172" i="1" s="1"/>
  <c r="I173" i="1"/>
  <c r="H173" i="1"/>
  <c r="E173" i="1"/>
  <c r="D173" i="1"/>
  <c r="C173" i="1"/>
  <c r="B173" i="1"/>
  <c r="B172" i="1" s="1"/>
  <c r="I172" i="1"/>
  <c r="E172" i="1"/>
  <c r="H172" i="1" s="1"/>
  <c r="D172" i="1"/>
  <c r="C172" i="1"/>
  <c r="K171" i="1"/>
  <c r="H171" i="1"/>
  <c r="N170" i="1"/>
  <c r="K170" i="1"/>
  <c r="L169" i="1"/>
  <c r="J169" i="1"/>
  <c r="I169" i="1"/>
  <c r="E169" i="1"/>
  <c r="H169" i="1" s="1"/>
  <c r="D169" i="1"/>
  <c r="C169" i="1"/>
  <c r="B169" i="1"/>
  <c r="K168" i="1"/>
  <c r="N168" i="1" s="1"/>
  <c r="H168" i="1"/>
  <c r="P167" i="1"/>
  <c r="K167" i="1"/>
  <c r="H167" i="1"/>
  <c r="L166" i="1"/>
  <c r="J166" i="1"/>
  <c r="J165" i="1" s="1"/>
  <c r="I166" i="1"/>
  <c r="I165" i="1" s="1"/>
  <c r="H166" i="1"/>
  <c r="E166" i="1"/>
  <c r="D166" i="1"/>
  <c r="C166" i="1"/>
  <c r="B166" i="1"/>
  <c r="L165" i="1"/>
  <c r="D165" i="1"/>
  <c r="C165" i="1"/>
  <c r="B165" i="1"/>
  <c r="P164" i="1"/>
  <c r="N164" i="1"/>
  <c r="M164" i="1"/>
  <c r="K164" i="1"/>
  <c r="P163" i="1"/>
  <c r="O163" i="1"/>
  <c r="K163" i="1"/>
  <c r="H163" i="1"/>
  <c r="L162" i="1"/>
  <c r="L161" i="1" s="1"/>
  <c r="J162" i="1"/>
  <c r="J161" i="1" s="1"/>
  <c r="I162" i="1"/>
  <c r="E162" i="1"/>
  <c r="D162" i="1"/>
  <c r="C162" i="1"/>
  <c r="C161" i="1" s="1"/>
  <c r="B162" i="1"/>
  <c r="B161" i="1" s="1"/>
  <c r="I161" i="1"/>
  <c r="E161" i="1"/>
  <c r="K160" i="1"/>
  <c r="H160" i="1"/>
  <c r="K159" i="1"/>
  <c r="K158" i="1"/>
  <c r="M158" i="1" s="1"/>
  <c r="H158" i="1"/>
  <c r="N157" i="1"/>
  <c r="M157" i="1"/>
  <c r="K157" i="1"/>
  <c r="H157" i="1"/>
  <c r="L156" i="1"/>
  <c r="J156" i="1"/>
  <c r="I156" i="1"/>
  <c r="H156" i="1"/>
  <c r="E156" i="1"/>
  <c r="D156" i="1"/>
  <c r="C156" i="1"/>
  <c r="B156" i="1"/>
  <c r="N155" i="1"/>
  <c r="M155" i="1"/>
  <c r="K155" i="1"/>
  <c r="N154" i="1"/>
  <c r="K154" i="1"/>
  <c r="M154" i="1" s="1"/>
  <c r="M153" i="1"/>
  <c r="K153" i="1"/>
  <c r="N153" i="1" s="1"/>
  <c r="P152" i="1"/>
  <c r="N152" i="1"/>
  <c r="M152" i="1"/>
  <c r="K152" i="1"/>
  <c r="K151" i="1"/>
  <c r="N150" i="1"/>
  <c r="M150" i="1"/>
  <c r="K150" i="1"/>
  <c r="K149" i="1"/>
  <c r="H149" i="1"/>
  <c r="P148" i="1"/>
  <c r="O148" i="1"/>
  <c r="N148" i="1"/>
  <c r="K148" i="1"/>
  <c r="M148" i="1" s="1"/>
  <c r="H148" i="1"/>
  <c r="P147" i="1"/>
  <c r="N147" i="1"/>
  <c r="M147" i="1"/>
  <c r="K147" i="1"/>
  <c r="P146" i="1"/>
  <c r="K146" i="1"/>
  <c r="N146" i="1" s="1"/>
  <c r="P145" i="1"/>
  <c r="O145" i="1"/>
  <c r="K145" i="1"/>
  <c r="H145" i="1"/>
  <c r="L144" i="1"/>
  <c r="L143" i="1" s="1"/>
  <c r="J144" i="1"/>
  <c r="I144" i="1"/>
  <c r="E144" i="1"/>
  <c r="D144" i="1"/>
  <c r="D143" i="1" s="1"/>
  <c r="C144" i="1"/>
  <c r="C143" i="1" s="1"/>
  <c r="B144" i="1"/>
  <c r="B143" i="1" s="1"/>
  <c r="J143" i="1"/>
  <c r="I143" i="1"/>
  <c r="E143" i="1"/>
  <c r="N142" i="1"/>
  <c r="K142" i="1"/>
  <c r="H142" i="1"/>
  <c r="K141" i="1"/>
  <c r="P140" i="1"/>
  <c r="K140" i="1"/>
  <c r="M140" i="1" s="1"/>
  <c r="K139" i="1"/>
  <c r="P138" i="1"/>
  <c r="N138" i="1"/>
  <c r="K138" i="1"/>
  <c r="M138" i="1" s="1"/>
  <c r="L137" i="1"/>
  <c r="L111" i="1" s="1"/>
  <c r="J137" i="1"/>
  <c r="I137" i="1"/>
  <c r="H137" i="1"/>
  <c r="E137" i="1"/>
  <c r="D137" i="1"/>
  <c r="C137" i="1"/>
  <c r="B137" i="1"/>
  <c r="P136" i="1"/>
  <c r="M136" i="1"/>
  <c r="K136" i="1"/>
  <c r="N136" i="1" s="1"/>
  <c r="K135" i="1"/>
  <c r="P134" i="1"/>
  <c r="O134" i="1"/>
  <c r="M134" i="1"/>
  <c r="K134" i="1"/>
  <c r="N134" i="1" s="1"/>
  <c r="H134" i="1"/>
  <c r="K133" i="1"/>
  <c r="P132" i="1"/>
  <c r="N132" i="1"/>
  <c r="M132" i="1"/>
  <c r="K132" i="1"/>
  <c r="K131" i="1"/>
  <c r="P131" i="1" s="1"/>
  <c r="M130" i="1"/>
  <c r="K130" i="1"/>
  <c r="N130" i="1" s="1"/>
  <c r="H130" i="1"/>
  <c r="M129" i="1"/>
  <c r="K129" i="1"/>
  <c r="H129" i="1"/>
  <c r="M128" i="1"/>
  <c r="K128" i="1"/>
  <c r="N128" i="1" s="1"/>
  <c r="H128" i="1"/>
  <c r="M127" i="1"/>
  <c r="K127" i="1"/>
  <c r="N127" i="1" s="1"/>
  <c r="H127" i="1"/>
  <c r="P126" i="1"/>
  <c r="O126" i="1"/>
  <c r="L126" i="1"/>
  <c r="J126" i="1"/>
  <c r="J111" i="1" s="1"/>
  <c r="I126" i="1"/>
  <c r="E126" i="1"/>
  <c r="H126" i="1" s="1"/>
  <c r="D126" i="1"/>
  <c r="C126" i="1"/>
  <c r="B126" i="1"/>
  <c r="P125" i="1"/>
  <c r="N125" i="1"/>
  <c r="M125" i="1"/>
  <c r="K125" i="1"/>
  <c r="P124" i="1"/>
  <c r="N124" i="1"/>
  <c r="M124" i="1"/>
  <c r="K124" i="1"/>
  <c r="H124" i="1"/>
  <c r="N123" i="1"/>
  <c r="K123" i="1"/>
  <c r="H123" i="1"/>
  <c r="K122" i="1"/>
  <c r="H122" i="1"/>
  <c r="P121" i="1"/>
  <c r="M121" i="1"/>
  <c r="K121" i="1"/>
  <c r="N121" i="1" s="1"/>
  <c r="H121" i="1"/>
  <c r="K120" i="1"/>
  <c r="H120" i="1"/>
  <c r="N119" i="1"/>
  <c r="K119" i="1"/>
  <c r="M119" i="1" s="1"/>
  <c r="H119" i="1"/>
  <c r="N118" i="1"/>
  <c r="M118" i="1"/>
  <c r="K118" i="1"/>
  <c r="H118" i="1"/>
  <c r="N117" i="1"/>
  <c r="K117" i="1"/>
  <c r="M117" i="1" s="1"/>
  <c r="H117" i="1"/>
  <c r="K116" i="1"/>
  <c r="H116" i="1"/>
  <c r="P115" i="1"/>
  <c r="N115" i="1"/>
  <c r="M115" i="1"/>
  <c r="K115" i="1"/>
  <c r="H115" i="1"/>
  <c r="N114" i="1"/>
  <c r="M114" i="1"/>
  <c r="K114" i="1"/>
  <c r="H114" i="1"/>
  <c r="N113" i="1"/>
  <c r="M113" i="1"/>
  <c r="K113" i="1"/>
  <c r="H113" i="1"/>
  <c r="L112" i="1"/>
  <c r="J112" i="1"/>
  <c r="I112" i="1"/>
  <c r="E112" i="1"/>
  <c r="E111" i="1" s="1"/>
  <c r="D112" i="1"/>
  <c r="C112" i="1"/>
  <c r="C111" i="1" s="1"/>
  <c r="B112" i="1"/>
  <c r="D111" i="1"/>
  <c r="B111" i="1"/>
  <c r="N110" i="1"/>
  <c r="K110" i="1"/>
  <c r="M110" i="1" s="1"/>
  <c r="O109" i="1"/>
  <c r="N109" i="1"/>
  <c r="N108" i="1" s="1"/>
  <c r="M109" i="1"/>
  <c r="K109" i="1"/>
  <c r="P109" i="1" s="1"/>
  <c r="H109" i="1"/>
  <c r="M108" i="1"/>
  <c r="L108" i="1"/>
  <c r="L107" i="1" s="1"/>
  <c r="K108" i="1"/>
  <c r="J108" i="1"/>
  <c r="I108" i="1"/>
  <c r="E108" i="1"/>
  <c r="H108" i="1" s="1"/>
  <c r="D108" i="1"/>
  <c r="C108" i="1"/>
  <c r="C107" i="1" s="1"/>
  <c r="B108" i="1"/>
  <c r="B107" i="1" s="1"/>
  <c r="B19" i="1" s="1"/>
  <c r="B18" i="1" s="1"/>
  <c r="N107" i="1"/>
  <c r="J107" i="1"/>
  <c r="I107" i="1"/>
  <c r="E107" i="1"/>
  <c r="D107" i="1"/>
  <c r="L104" i="1"/>
  <c r="L103" i="1" s="1"/>
  <c r="K95" i="1"/>
  <c r="H95" i="1"/>
  <c r="P94" i="1"/>
  <c r="K94" i="1"/>
  <c r="H94" i="1"/>
  <c r="P93" i="1"/>
  <c r="N93" i="1"/>
  <c r="K93" i="1"/>
  <c r="M93" i="1" s="1"/>
  <c r="H93" i="1"/>
  <c r="P92" i="1"/>
  <c r="K92" i="1"/>
  <c r="H92" i="1"/>
  <c r="K91" i="1"/>
  <c r="H91" i="1"/>
  <c r="P90" i="1"/>
  <c r="K90" i="1"/>
  <c r="H90" i="1"/>
  <c r="P89" i="1"/>
  <c r="N89" i="1"/>
  <c r="K89" i="1"/>
  <c r="M89" i="1" s="1"/>
  <c r="H89" i="1"/>
  <c r="K88" i="1"/>
  <c r="P88" i="1" s="1"/>
  <c r="H88" i="1"/>
  <c r="K87" i="1"/>
  <c r="H87" i="1"/>
  <c r="L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K85" i="1"/>
  <c r="H85" i="1"/>
  <c r="P84" i="1"/>
  <c r="O84" i="1"/>
  <c r="M84" i="1"/>
  <c r="K84" i="1"/>
  <c r="N84" i="1" s="1"/>
  <c r="H84" i="1"/>
  <c r="O83" i="1"/>
  <c r="N83" i="1"/>
  <c r="M83" i="1"/>
  <c r="K83" i="1"/>
  <c r="P83" i="1" s="1"/>
  <c r="H83" i="1"/>
  <c r="K82" i="1"/>
  <c r="H82" i="1"/>
  <c r="P81" i="1"/>
  <c r="O81" i="1"/>
  <c r="N81" i="1"/>
  <c r="M81" i="1"/>
  <c r="K81" i="1"/>
  <c r="H81" i="1"/>
  <c r="L80" i="1"/>
  <c r="J80" i="1"/>
  <c r="I80" i="1"/>
  <c r="I79" i="1" s="1"/>
  <c r="H80" i="1"/>
  <c r="E80" i="1"/>
  <c r="E79" i="1" s="1"/>
  <c r="D80" i="1"/>
  <c r="C80" i="1"/>
  <c r="C79" i="1" s="1"/>
  <c r="B80" i="1"/>
  <c r="L79" i="1"/>
  <c r="J79" i="1"/>
  <c r="D79" i="1"/>
  <c r="H79" i="1" s="1"/>
  <c r="B79" i="1"/>
  <c r="O78" i="1"/>
  <c r="N78" i="1"/>
  <c r="K78" i="1"/>
  <c r="M78" i="1" s="1"/>
  <c r="H78" i="1"/>
  <c r="P77" i="1"/>
  <c r="K77" i="1"/>
  <c r="N77" i="1" s="1"/>
  <c r="H77" i="1"/>
  <c r="L76" i="1"/>
  <c r="J76" i="1"/>
  <c r="I76" i="1"/>
  <c r="E76" i="1"/>
  <c r="D76" i="1"/>
  <c r="C76" i="1"/>
  <c r="B76" i="1"/>
  <c r="P75" i="1"/>
  <c r="K75" i="1"/>
  <c r="K73" i="1" s="1"/>
  <c r="H75" i="1"/>
  <c r="P74" i="1"/>
  <c r="O74" i="1"/>
  <c r="N74" i="1"/>
  <c r="M74" i="1"/>
  <c r="K74" i="1"/>
  <c r="H74" i="1"/>
  <c r="L73" i="1"/>
  <c r="L72" i="1" s="1"/>
  <c r="J73" i="1"/>
  <c r="I73" i="1"/>
  <c r="I72" i="1" s="1"/>
  <c r="I15" i="1" s="1"/>
  <c r="I14" i="1" s="1"/>
  <c r="G73" i="1"/>
  <c r="F73" i="1"/>
  <c r="E73" i="1"/>
  <c r="D73" i="1"/>
  <c r="C73" i="1"/>
  <c r="B73" i="1"/>
  <c r="J72" i="1"/>
  <c r="E72" i="1"/>
  <c r="C72" i="1"/>
  <c r="B72" i="1"/>
  <c r="K71" i="1"/>
  <c r="H71" i="1"/>
  <c r="P70" i="1"/>
  <c r="O70" i="1"/>
  <c r="N70" i="1"/>
  <c r="M70" i="1"/>
  <c r="K70" i="1"/>
  <c r="H70" i="1"/>
  <c r="P69" i="1"/>
  <c r="O69" i="1"/>
  <c r="N69" i="1"/>
  <c r="K69" i="1"/>
  <c r="M69" i="1" s="1"/>
  <c r="H69" i="1"/>
  <c r="N68" i="1"/>
  <c r="K68" i="1"/>
  <c r="H68" i="1"/>
  <c r="P67" i="1"/>
  <c r="O67" i="1"/>
  <c r="L67" i="1"/>
  <c r="L64" i="1" s="1"/>
  <c r="K67" i="1"/>
  <c r="J67" i="1"/>
  <c r="J64" i="1" s="1"/>
  <c r="I67" i="1"/>
  <c r="I64" i="1" s="1"/>
  <c r="H67" i="1"/>
  <c r="G67" i="1"/>
  <c r="F67" i="1"/>
  <c r="E67" i="1"/>
  <c r="D67" i="1"/>
  <c r="D64" i="1" s="1"/>
  <c r="C67" i="1"/>
  <c r="C64" i="1" s="1"/>
  <c r="B67" i="1"/>
  <c r="B64" i="1" s="1"/>
  <c r="O66" i="1"/>
  <c r="N66" i="1"/>
  <c r="K66" i="1"/>
  <c r="M66" i="1" s="1"/>
  <c r="H66" i="1"/>
  <c r="K65" i="1"/>
  <c r="H65" i="1"/>
  <c r="K64" i="1"/>
  <c r="G64" i="1"/>
  <c r="F64" i="1"/>
  <c r="F29" i="1" s="1"/>
  <c r="E64" i="1"/>
  <c r="N63" i="1"/>
  <c r="M63" i="1"/>
  <c r="K63" i="1"/>
  <c r="H63" i="1"/>
  <c r="P62" i="1"/>
  <c r="K62" i="1"/>
  <c r="K60" i="1" s="1"/>
  <c r="H62" i="1"/>
  <c r="P61" i="1"/>
  <c r="O61" i="1"/>
  <c r="N61" i="1"/>
  <c r="M61" i="1"/>
  <c r="K61" i="1"/>
  <c r="H61" i="1"/>
  <c r="L60" i="1"/>
  <c r="J60" i="1"/>
  <c r="I60" i="1"/>
  <c r="G60" i="1"/>
  <c r="F60" i="1"/>
  <c r="E60" i="1"/>
  <c r="D60" i="1"/>
  <c r="H60" i="1" s="1"/>
  <c r="C60" i="1"/>
  <c r="B60" i="1"/>
  <c r="P59" i="1"/>
  <c r="O59" i="1"/>
  <c r="N59" i="1"/>
  <c r="M59" i="1"/>
  <c r="K59" i="1"/>
  <c r="H59" i="1"/>
  <c r="K58" i="1"/>
  <c r="H58" i="1"/>
  <c r="O57" i="1"/>
  <c r="N57" i="1"/>
  <c r="K57" i="1"/>
  <c r="M57" i="1" s="1"/>
  <c r="H57" i="1"/>
  <c r="P56" i="1"/>
  <c r="O56" i="1"/>
  <c r="M56" i="1"/>
  <c r="K56" i="1"/>
  <c r="N56" i="1" s="1"/>
  <c r="H56" i="1"/>
  <c r="P55" i="1"/>
  <c r="O55" i="1"/>
  <c r="N55" i="1"/>
  <c r="M55" i="1"/>
  <c r="K55" i="1"/>
  <c r="H55" i="1"/>
  <c r="L54" i="1"/>
  <c r="L53" i="1" s="1"/>
  <c r="J54" i="1"/>
  <c r="I54" i="1"/>
  <c r="I53" i="1" s="1"/>
  <c r="H54" i="1"/>
  <c r="G54" i="1"/>
  <c r="F54" i="1"/>
  <c r="E54" i="1"/>
  <c r="D54" i="1"/>
  <c r="D53" i="1" s="1"/>
  <c r="C54" i="1"/>
  <c r="C53" i="1" s="1"/>
  <c r="B54" i="1"/>
  <c r="J53" i="1"/>
  <c r="E53" i="1"/>
  <c r="H53" i="1" s="1"/>
  <c r="B53" i="1"/>
  <c r="P52" i="1"/>
  <c r="K52" i="1"/>
  <c r="N52" i="1" s="1"/>
  <c r="H52" i="1"/>
  <c r="N51" i="1"/>
  <c r="L51" i="1"/>
  <c r="I51" i="1"/>
  <c r="E51" i="1"/>
  <c r="D51" i="1"/>
  <c r="C51" i="1"/>
  <c r="B51" i="1"/>
  <c r="O50" i="1"/>
  <c r="K50" i="1"/>
  <c r="H50" i="1"/>
  <c r="P49" i="1"/>
  <c r="O49" i="1"/>
  <c r="K49" i="1"/>
  <c r="N49" i="1" s="1"/>
  <c r="H49" i="1"/>
  <c r="P48" i="1"/>
  <c r="O48" i="1"/>
  <c r="N48" i="1"/>
  <c r="M48" i="1"/>
  <c r="K48" i="1"/>
  <c r="H48" i="1"/>
  <c r="P47" i="1"/>
  <c r="N47" i="1"/>
  <c r="K47" i="1"/>
  <c r="O47" i="1" s="1"/>
  <c r="H47" i="1"/>
  <c r="O46" i="1"/>
  <c r="N46" i="1"/>
  <c r="L46" i="1"/>
  <c r="L45" i="1" s="1"/>
  <c r="L15" i="1" s="1"/>
  <c r="L14" i="1" s="1"/>
  <c r="K46" i="1"/>
  <c r="P46" i="1" s="1"/>
  <c r="J46" i="1"/>
  <c r="J45" i="1" s="1"/>
  <c r="I46" i="1"/>
  <c r="E46" i="1"/>
  <c r="D46" i="1"/>
  <c r="D45" i="1" s="1"/>
  <c r="C46" i="1"/>
  <c r="B46" i="1"/>
  <c r="I45" i="1"/>
  <c r="E45" i="1"/>
  <c r="C45" i="1"/>
  <c r="B45" i="1"/>
  <c r="K44" i="1"/>
  <c r="O44" i="1" s="1"/>
  <c r="H44" i="1"/>
  <c r="K43" i="1"/>
  <c r="H43" i="1"/>
  <c r="K42" i="1"/>
  <c r="H42" i="1"/>
  <c r="L41" i="1"/>
  <c r="J41" i="1"/>
  <c r="I41" i="1"/>
  <c r="H41" i="1"/>
  <c r="G41" i="1"/>
  <c r="F41" i="1"/>
  <c r="E41" i="1"/>
  <c r="D41" i="1"/>
  <c r="D39" i="1" s="1"/>
  <c r="C41" i="1"/>
  <c r="B41" i="1"/>
  <c r="O40" i="1"/>
  <c r="N40" i="1"/>
  <c r="M40" i="1"/>
  <c r="K40" i="1"/>
  <c r="P40" i="1" s="1"/>
  <c r="H40" i="1"/>
  <c r="L39" i="1"/>
  <c r="J39" i="1"/>
  <c r="I39" i="1"/>
  <c r="E39" i="1"/>
  <c r="H39" i="1" s="1"/>
  <c r="C39" i="1"/>
  <c r="B39" i="1"/>
  <c r="P38" i="1"/>
  <c r="O38" i="1"/>
  <c r="M38" i="1"/>
  <c r="K38" i="1"/>
  <c r="N38" i="1" s="1"/>
  <c r="H38" i="1"/>
  <c r="P37" i="1"/>
  <c r="O37" i="1"/>
  <c r="N37" i="1"/>
  <c r="M37" i="1"/>
  <c r="K37" i="1"/>
  <c r="H37" i="1"/>
  <c r="K36" i="1"/>
  <c r="O36" i="1" s="1"/>
  <c r="H36" i="1"/>
  <c r="K35" i="1"/>
  <c r="H35" i="1"/>
  <c r="K34" i="1"/>
  <c r="H34" i="1"/>
  <c r="L33" i="1"/>
  <c r="J33" i="1"/>
  <c r="J32" i="1" s="1"/>
  <c r="I33" i="1"/>
  <c r="H33" i="1"/>
  <c r="G33" i="1"/>
  <c r="F33" i="1"/>
  <c r="E33" i="1"/>
  <c r="D33" i="1"/>
  <c r="C33" i="1"/>
  <c r="C32" i="1" s="1"/>
  <c r="B33" i="1"/>
  <c r="B32" i="1" s="1"/>
  <c r="L32" i="1"/>
  <c r="I32" i="1"/>
  <c r="E32" i="1"/>
  <c r="D32" i="1"/>
  <c r="L30" i="1"/>
  <c r="J30" i="1"/>
  <c r="I30" i="1"/>
  <c r="G30" i="1"/>
  <c r="F30" i="1"/>
  <c r="E30" i="1"/>
  <c r="D30" i="1"/>
  <c r="H30" i="1" s="1"/>
  <c r="C30" i="1"/>
  <c r="B30" i="1"/>
  <c r="L20" i="1"/>
  <c r="F20" i="1"/>
  <c r="B20" i="1"/>
  <c r="L19" i="1"/>
  <c r="L18" i="1" s="1"/>
  <c r="L16" i="1"/>
  <c r="J16" i="1"/>
  <c r="I16" i="1"/>
  <c r="F16" i="1"/>
  <c r="E16" i="1"/>
  <c r="H16" i="1" s="1"/>
  <c r="D16" i="1"/>
  <c r="C16" i="1"/>
  <c r="B16" i="1"/>
  <c r="F15" i="1"/>
  <c r="F14" i="1"/>
  <c r="H45" i="1" l="1"/>
  <c r="E29" i="1"/>
  <c r="O58" i="1"/>
  <c r="N58" i="1"/>
  <c r="N54" i="1" s="1"/>
  <c r="N53" i="1" s="1"/>
  <c r="K54" i="1"/>
  <c r="P58" i="1"/>
  <c r="M58" i="1"/>
  <c r="E15" i="1"/>
  <c r="N42" i="1"/>
  <c r="N41" i="1" s="1"/>
  <c r="P42" i="1"/>
  <c r="O42" i="1"/>
  <c r="M42" i="1"/>
  <c r="M41" i="1" s="1"/>
  <c r="M39" i="1" s="1"/>
  <c r="K41" i="1"/>
  <c r="F18" i="1"/>
  <c r="B15" i="1"/>
  <c r="B14" i="1" s="1"/>
  <c r="B12" i="1" s="1"/>
  <c r="B29" i="1"/>
  <c r="B28" i="1" s="1"/>
  <c r="J15" i="1"/>
  <c r="J14" i="1" s="1"/>
  <c r="N76" i="1"/>
  <c r="F12" i="1"/>
  <c r="C15" i="1"/>
  <c r="H107" i="1"/>
  <c r="P60" i="1"/>
  <c r="O60" i="1"/>
  <c r="N67" i="1"/>
  <c r="M54" i="1"/>
  <c r="M53" i="1" s="1"/>
  <c r="N34" i="1"/>
  <c r="O34" i="1"/>
  <c r="M34" i="1"/>
  <c r="P34" i="1"/>
  <c r="K33" i="1"/>
  <c r="P108" i="1"/>
  <c r="O108" i="1"/>
  <c r="K107" i="1"/>
  <c r="P64" i="1"/>
  <c r="O64" i="1"/>
  <c r="I29" i="1"/>
  <c r="I28" i="1" s="1"/>
  <c r="C29" i="1"/>
  <c r="C28" i="1" s="1"/>
  <c r="L12" i="1"/>
  <c r="N65" i="1"/>
  <c r="O65" i="1"/>
  <c r="M65" i="1"/>
  <c r="P73" i="1"/>
  <c r="O73" i="1"/>
  <c r="K72" i="1"/>
  <c r="M35" i="1"/>
  <c r="P35" i="1"/>
  <c r="O35" i="1"/>
  <c r="N35" i="1"/>
  <c r="M43" i="1"/>
  <c r="M30" i="1" s="1"/>
  <c r="P43" i="1"/>
  <c r="K30" i="1"/>
  <c r="O43" i="1"/>
  <c r="N43" i="1"/>
  <c r="N30" i="1" s="1"/>
  <c r="P65" i="1"/>
  <c r="J29" i="1"/>
  <c r="J28" i="1" s="1"/>
  <c r="H73" i="1"/>
  <c r="D72" i="1"/>
  <c r="H72" i="1" s="1"/>
  <c r="M160" i="1"/>
  <c r="P160" i="1"/>
  <c r="O160" i="1"/>
  <c r="N173" i="1"/>
  <c r="N172" i="1" s="1"/>
  <c r="P198" i="1"/>
  <c r="O198" i="1"/>
  <c r="M198" i="1"/>
  <c r="H176" i="1"/>
  <c r="E105" i="1"/>
  <c r="P237" i="1"/>
  <c r="N237" i="1"/>
  <c r="M237" i="1"/>
  <c r="M244" i="1"/>
  <c r="P244" i="1"/>
  <c r="M250" i="1"/>
  <c r="P250" i="1"/>
  <c r="N250" i="1"/>
  <c r="K258" i="1"/>
  <c r="P259" i="1"/>
  <c r="H266" i="1"/>
  <c r="D258" i="1"/>
  <c r="P269" i="1"/>
  <c r="O269" i="1"/>
  <c r="N269" i="1"/>
  <c r="M269" i="1"/>
  <c r="M92" i="1"/>
  <c r="N92" i="1"/>
  <c r="K112" i="1"/>
  <c r="N116" i="1"/>
  <c r="N112" i="1" s="1"/>
  <c r="N111" i="1" s="1"/>
  <c r="M156" i="1"/>
  <c r="N160" i="1"/>
  <c r="P180" i="1"/>
  <c r="N180" i="1"/>
  <c r="M180" i="1"/>
  <c r="N198" i="1"/>
  <c r="M232" i="1"/>
  <c r="P232" i="1"/>
  <c r="M238" i="1"/>
  <c r="P238" i="1"/>
  <c r="N238" i="1"/>
  <c r="N244" i="1"/>
  <c r="P257" i="1"/>
  <c r="N257" i="1"/>
  <c r="M257" i="1"/>
  <c r="K16" i="1"/>
  <c r="I20" i="1"/>
  <c r="M49" i="1"/>
  <c r="P63" i="1"/>
  <c r="O63" i="1"/>
  <c r="P87" i="1"/>
  <c r="O87" i="1"/>
  <c r="N87" i="1"/>
  <c r="N86" i="1" s="1"/>
  <c r="M87" i="1"/>
  <c r="M86" i="1" s="1"/>
  <c r="O92" i="1"/>
  <c r="M116" i="1"/>
  <c r="N129" i="1"/>
  <c r="K126" i="1"/>
  <c r="N135" i="1"/>
  <c r="M135" i="1"/>
  <c r="N151" i="1"/>
  <c r="M151" i="1"/>
  <c r="E165" i="1"/>
  <c r="M170" i="1"/>
  <c r="K169" i="1"/>
  <c r="M175" i="1"/>
  <c r="P175" i="1"/>
  <c r="O175" i="1"/>
  <c r="N232" i="1"/>
  <c r="P245" i="1"/>
  <c r="N245" i="1"/>
  <c r="M245" i="1"/>
  <c r="M252" i="1"/>
  <c r="P252" i="1"/>
  <c r="M181" i="1"/>
  <c r="P181" i="1"/>
  <c r="O181" i="1"/>
  <c r="N181" i="1"/>
  <c r="P233" i="1"/>
  <c r="N233" i="1"/>
  <c r="M233" i="1"/>
  <c r="H51" i="1"/>
  <c r="J258" i="1"/>
  <c r="J19" i="1" s="1"/>
  <c r="M44" i="1"/>
  <c r="N71" i="1"/>
  <c r="M71" i="1"/>
  <c r="O88" i="1"/>
  <c r="B104" i="1"/>
  <c r="B103" i="1" s="1"/>
  <c r="M107" i="1"/>
  <c r="N122" i="1"/>
  <c r="M122" i="1"/>
  <c r="M126" i="1"/>
  <c r="N141" i="1"/>
  <c r="M141" i="1"/>
  <c r="P159" i="1"/>
  <c r="N159" i="1"/>
  <c r="K156" i="1"/>
  <c r="N171" i="1"/>
  <c r="N169" i="1" s="1"/>
  <c r="M171" i="1"/>
  <c r="P241" i="1"/>
  <c r="N241" i="1"/>
  <c r="M241" i="1"/>
  <c r="M248" i="1"/>
  <c r="P248" i="1"/>
  <c r="M254" i="1"/>
  <c r="P254" i="1"/>
  <c r="N254" i="1"/>
  <c r="P265" i="1"/>
  <c r="N265" i="1"/>
  <c r="M265" i="1"/>
  <c r="M246" i="1"/>
  <c r="P246" i="1"/>
  <c r="N246" i="1"/>
  <c r="H32" i="1"/>
  <c r="O204" i="1"/>
  <c r="N204" i="1"/>
  <c r="M204" i="1"/>
  <c r="P204" i="1"/>
  <c r="P253" i="1"/>
  <c r="N253" i="1"/>
  <c r="M253" i="1"/>
  <c r="M36" i="1"/>
  <c r="N44" i="1"/>
  <c r="N39" i="1" s="1"/>
  <c r="K45" i="1"/>
  <c r="G29" i="1"/>
  <c r="M77" i="1"/>
  <c r="M76" i="1" s="1"/>
  <c r="P120" i="1"/>
  <c r="M120" i="1"/>
  <c r="M112" i="1" s="1"/>
  <c r="M111" i="1" s="1"/>
  <c r="M159" i="1"/>
  <c r="P185" i="1"/>
  <c r="N185" i="1"/>
  <c r="K231" i="1"/>
  <c r="P231" i="1" s="1"/>
  <c r="M236" i="1"/>
  <c r="P236" i="1"/>
  <c r="M242" i="1"/>
  <c r="P242" i="1"/>
  <c r="N242" i="1"/>
  <c r="N248" i="1"/>
  <c r="O259" i="1"/>
  <c r="O268" i="1"/>
  <c r="N268" i="1"/>
  <c r="M268" i="1"/>
  <c r="M266" i="1" s="1"/>
  <c r="P268" i="1"/>
  <c r="O173" i="1"/>
  <c r="K172" i="1"/>
  <c r="P173" i="1"/>
  <c r="M240" i="1"/>
  <c r="P240" i="1"/>
  <c r="H258" i="1"/>
  <c r="H76" i="1"/>
  <c r="M88" i="1"/>
  <c r="N88" i="1"/>
  <c r="P133" i="1"/>
  <c r="N133" i="1"/>
  <c r="M133" i="1"/>
  <c r="M234" i="1"/>
  <c r="P234" i="1"/>
  <c r="N234" i="1"/>
  <c r="G16" i="1"/>
  <c r="N36" i="1"/>
  <c r="H46" i="1"/>
  <c r="M50" i="1"/>
  <c r="P50" i="1"/>
  <c r="K51" i="1"/>
  <c r="M52" i="1"/>
  <c r="M51" i="1" s="1"/>
  <c r="N62" i="1"/>
  <c r="N60" i="1" s="1"/>
  <c r="M62" i="1"/>
  <c r="M60" i="1" s="1"/>
  <c r="P68" i="1"/>
  <c r="O68" i="1"/>
  <c r="O71" i="1"/>
  <c r="N75" i="1"/>
  <c r="N73" i="1" s="1"/>
  <c r="M75" i="1"/>
  <c r="M73" i="1" s="1"/>
  <c r="M72" i="1" s="1"/>
  <c r="K86" i="1"/>
  <c r="C104" i="1"/>
  <c r="E20" i="1"/>
  <c r="G20" i="1" s="1"/>
  <c r="L29" i="1"/>
  <c r="L28" i="1" s="1"/>
  <c r="P36" i="1"/>
  <c r="P44" i="1"/>
  <c r="M47" i="1"/>
  <c r="M46" i="1" s="1"/>
  <c r="N50" i="1"/>
  <c r="N45" i="1" s="1"/>
  <c r="O52" i="1"/>
  <c r="O62" i="1"/>
  <c r="H64" i="1"/>
  <c r="M68" i="1"/>
  <c r="M67" i="1" s="1"/>
  <c r="P71" i="1"/>
  <c r="O75" i="1"/>
  <c r="K76" i="1"/>
  <c r="O77" i="1"/>
  <c r="P91" i="1"/>
  <c r="O91" i="1"/>
  <c r="N91" i="1"/>
  <c r="M91" i="1"/>
  <c r="N120" i="1"/>
  <c r="M123" i="1"/>
  <c r="P123" i="1"/>
  <c r="M142" i="1"/>
  <c r="P142" i="1"/>
  <c r="O142" i="1"/>
  <c r="M173" i="1"/>
  <c r="M172" i="1" s="1"/>
  <c r="M185" i="1"/>
  <c r="N236" i="1"/>
  <c r="P249" i="1"/>
  <c r="N249" i="1"/>
  <c r="M249" i="1"/>
  <c r="M256" i="1"/>
  <c r="P256" i="1"/>
  <c r="P271" i="1"/>
  <c r="P57" i="1"/>
  <c r="P66" i="1"/>
  <c r="P78" i="1"/>
  <c r="O90" i="1"/>
  <c r="N90" i="1"/>
  <c r="M90" i="1"/>
  <c r="O94" i="1"/>
  <c r="N94" i="1"/>
  <c r="M94" i="1"/>
  <c r="N126" i="1"/>
  <c r="P157" i="1"/>
  <c r="O157" i="1"/>
  <c r="O167" i="1"/>
  <c r="N167" i="1"/>
  <c r="N166" i="1" s="1"/>
  <c r="M167" i="1"/>
  <c r="M166" i="1" s="1"/>
  <c r="K166" i="1"/>
  <c r="P95" i="1"/>
  <c r="O95" i="1"/>
  <c r="H111" i="1"/>
  <c r="P139" i="1"/>
  <c r="N139" i="1"/>
  <c r="M139" i="1"/>
  <c r="M137" i="1" s="1"/>
  <c r="C176" i="1"/>
  <c r="P183" i="1"/>
  <c r="N183" i="1"/>
  <c r="C258" i="1"/>
  <c r="C19" i="1" s="1"/>
  <c r="P82" i="1"/>
  <c r="O82" i="1"/>
  <c r="K80" i="1"/>
  <c r="N82" i="1"/>
  <c r="N80" i="1" s="1"/>
  <c r="N79" i="1" s="1"/>
  <c r="M95" i="1"/>
  <c r="H112" i="1"/>
  <c r="M131" i="1"/>
  <c r="M145" i="1"/>
  <c r="K144" i="1"/>
  <c r="O149" i="1"/>
  <c r="N149" i="1"/>
  <c r="M149" i="1"/>
  <c r="D161" i="1"/>
  <c r="D19" i="1" s="1"/>
  <c r="H162" i="1"/>
  <c r="M163" i="1"/>
  <c r="M162" i="1" s="1"/>
  <c r="M161" i="1" s="1"/>
  <c r="K162" i="1"/>
  <c r="M168" i="1"/>
  <c r="D176" i="1"/>
  <c r="M183" i="1"/>
  <c r="O190" i="1"/>
  <c r="N190" i="1"/>
  <c r="M190" i="1"/>
  <c r="O197" i="1"/>
  <c r="N197" i="1"/>
  <c r="M197" i="1"/>
  <c r="N199" i="1"/>
  <c r="O201" i="1"/>
  <c r="N201" i="1"/>
  <c r="M201" i="1"/>
  <c r="P260" i="1"/>
  <c r="O260" i="1"/>
  <c r="N260" i="1"/>
  <c r="N259" i="1" s="1"/>
  <c r="P272" i="1"/>
  <c r="O272" i="1"/>
  <c r="N272" i="1"/>
  <c r="N271" i="1" s="1"/>
  <c r="M82" i="1"/>
  <c r="M80" i="1" s="1"/>
  <c r="M79" i="1" s="1"/>
  <c r="N95" i="1"/>
  <c r="I104" i="1"/>
  <c r="I103" i="1" s="1"/>
  <c r="I111" i="1"/>
  <c r="I19" i="1" s="1"/>
  <c r="I18" i="1" s="1"/>
  <c r="I12" i="1" s="1"/>
  <c r="N131" i="1"/>
  <c r="K137" i="1"/>
  <c r="N140" i="1"/>
  <c r="N137" i="1" s="1"/>
  <c r="H143" i="1"/>
  <c r="H144" i="1"/>
  <c r="N145" i="1"/>
  <c r="P149" i="1"/>
  <c r="N158" i="1"/>
  <c r="N156" i="1" s="1"/>
  <c r="N163" i="1"/>
  <c r="N162" i="1" s="1"/>
  <c r="N161" i="1" s="1"/>
  <c r="P174" i="1"/>
  <c r="O174" i="1"/>
  <c r="N186" i="1"/>
  <c r="P188" i="1"/>
  <c r="N188" i="1"/>
  <c r="P190" i="1"/>
  <c r="P197" i="1"/>
  <c r="O199" i="1"/>
  <c r="P201" i="1"/>
  <c r="P235" i="1"/>
  <c r="N235" i="1"/>
  <c r="M235" i="1"/>
  <c r="P239" i="1"/>
  <c r="N239" i="1"/>
  <c r="M239" i="1"/>
  <c r="P243" i="1"/>
  <c r="N243" i="1"/>
  <c r="M243" i="1"/>
  <c r="P247" i="1"/>
  <c r="N247" i="1"/>
  <c r="M247" i="1"/>
  <c r="P251" i="1"/>
  <c r="N251" i="1"/>
  <c r="M251" i="1"/>
  <c r="P255" i="1"/>
  <c r="N255" i="1"/>
  <c r="M255" i="1"/>
  <c r="M260" i="1"/>
  <c r="M272" i="1"/>
  <c r="M271" i="1" s="1"/>
  <c r="O89" i="1"/>
  <c r="O93" i="1"/>
  <c r="P110" i="1"/>
  <c r="O200" i="1"/>
  <c r="O203" i="1"/>
  <c r="P262" i="1"/>
  <c r="P264" i="1"/>
  <c r="O267" i="1"/>
  <c r="M146" i="1"/>
  <c r="K266" i="1"/>
  <c r="O16" i="1" l="1"/>
  <c r="P16" i="1"/>
  <c r="M16" i="1"/>
  <c r="K111" i="1"/>
  <c r="P112" i="1"/>
  <c r="O112" i="1"/>
  <c r="J104" i="1"/>
  <c r="O266" i="1"/>
  <c r="P266" i="1"/>
  <c r="H161" i="1"/>
  <c r="P144" i="1"/>
  <c r="O144" i="1"/>
  <c r="K143" i="1"/>
  <c r="K15" i="1"/>
  <c r="E14" i="1"/>
  <c r="G15" i="1"/>
  <c r="G14" i="1" s="1"/>
  <c r="H15" i="1"/>
  <c r="D15" i="1"/>
  <c r="P162" i="1"/>
  <c r="O162" i="1"/>
  <c r="K161" i="1"/>
  <c r="M144" i="1"/>
  <c r="M143" i="1" s="1"/>
  <c r="O86" i="1"/>
  <c r="P86" i="1"/>
  <c r="N266" i="1"/>
  <c r="N258" i="1" s="1"/>
  <c r="M169" i="1"/>
  <c r="N64" i="1"/>
  <c r="N33" i="1"/>
  <c r="N32" i="1" s="1"/>
  <c r="D104" i="1"/>
  <c r="D29" i="1"/>
  <c r="D28" i="1" s="1"/>
  <c r="N231" i="1"/>
  <c r="O172" i="1"/>
  <c r="P172" i="1"/>
  <c r="M231" i="1"/>
  <c r="P30" i="1"/>
  <c r="O30" i="1"/>
  <c r="K79" i="1"/>
  <c r="P80" i="1"/>
  <c r="O80" i="1"/>
  <c r="P137" i="1"/>
  <c r="O137" i="1"/>
  <c r="O156" i="1"/>
  <c r="P156" i="1"/>
  <c r="N165" i="1"/>
  <c r="O51" i="1"/>
  <c r="P51" i="1"/>
  <c r="N15" i="1"/>
  <c r="C14" i="1"/>
  <c r="O258" i="1"/>
  <c r="P258" i="1"/>
  <c r="P72" i="1"/>
  <c r="O72" i="1"/>
  <c r="C105" i="1"/>
  <c r="C20" i="1"/>
  <c r="K32" i="1"/>
  <c r="P33" i="1"/>
  <c r="O33" i="1"/>
  <c r="O166" i="1"/>
  <c r="K165" i="1"/>
  <c r="P166" i="1"/>
  <c r="H29" i="1"/>
  <c r="E28" i="1"/>
  <c r="H28" i="1" s="1"/>
  <c r="D105" i="1"/>
  <c r="H105" i="1" s="1"/>
  <c r="D20" i="1"/>
  <c r="M165" i="1"/>
  <c r="M104" i="1" s="1"/>
  <c r="M64" i="1"/>
  <c r="M33" i="1"/>
  <c r="M32" i="1" s="1"/>
  <c r="M29" i="1" s="1"/>
  <c r="M28" i="1" s="1"/>
  <c r="C103" i="1"/>
  <c r="C18" i="1"/>
  <c r="H165" i="1"/>
  <c r="E19" i="1"/>
  <c r="O107" i="1"/>
  <c r="P107" i="1"/>
  <c r="K104" i="1"/>
  <c r="M259" i="1"/>
  <c r="M258" i="1" s="1"/>
  <c r="N144" i="1"/>
  <c r="N143" i="1" s="1"/>
  <c r="N104" i="1" s="1"/>
  <c r="E104" i="1"/>
  <c r="P76" i="1"/>
  <c r="O76" i="1"/>
  <c r="M45" i="1"/>
  <c r="N72" i="1"/>
  <c r="P45" i="1"/>
  <c r="O45" i="1"/>
  <c r="N16" i="1"/>
  <c r="P41" i="1"/>
  <c r="K39" i="1"/>
  <c r="O41" i="1"/>
  <c r="O54" i="1"/>
  <c r="P54" i="1"/>
  <c r="K53" i="1"/>
  <c r="E103" i="1" l="1"/>
  <c r="H104" i="1"/>
  <c r="P111" i="1"/>
  <c r="O111" i="1"/>
  <c r="C12" i="1"/>
  <c r="M15" i="1"/>
  <c r="D14" i="1"/>
  <c r="O104" i="1"/>
  <c r="P104" i="1"/>
  <c r="K14" i="1"/>
  <c r="P79" i="1"/>
  <c r="O79" i="1"/>
  <c r="P15" i="1"/>
  <c r="O15" i="1"/>
  <c r="P32" i="1"/>
  <c r="O32" i="1"/>
  <c r="K29" i="1"/>
  <c r="P53" i="1"/>
  <c r="O53" i="1"/>
  <c r="G19" i="1"/>
  <c r="G18" i="1" s="1"/>
  <c r="G12" i="1" s="1"/>
  <c r="E18" i="1"/>
  <c r="E12" i="1" s="1"/>
  <c r="H19" i="1"/>
  <c r="K19" i="1"/>
  <c r="P165" i="1"/>
  <c r="O165" i="1"/>
  <c r="D103" i="1"/>
  <c r="P161" i="1"/>
  <c r="O161" i="1"/>
  <c r="P143" i="1"/>
  <c r="O143" i="1"/>
  <c r="D18" i="1"/>
  <c r="P39" i="1"/>
  <c r="O39" i="1"/>
  <c r="H20" i="1"/>
  <c r="N29" i="1"/>
  <c r="N28" i="1" s="1"/>
  <c r="H12" i="1" l="1"/>
  <c r="M14" i="1"/>
  <c r="D12" i="1"/>
  <c r="K28" i="1"/>
  <c r="O29" i="1"/>
  <c r="P29" i="1"/>
  <c r="H103" i="1"/>
  <c r="H18" i="1"/>
  <c r="P14" i="1"/>
  <c r="O14" i="1"/>
  <c r="N14" i="1"/>
  <c r="O19" i="1"/>
  <c r="P19" i="1"/>
  <c r="M19" i="1"/>
  <c r="N19" i="1"/>
  <c r="H14" i="1"/>
  <c r="P28" i="1" l="1"/>
  <c r="O28" i="1"/>
  <c r="J195" i="1" l="1"/>
  <c r="J103" i="1"/>
  <c r="J105" i="1"/>
  <c r="M177" i="1"/>
  <c r="M176" i="1"/>
  <c r="M105" i="1"/>
  <c r="M103" i="1"/>
  <c r="O20" i="1"/>
  <c r="P20" i="1"/>
  <c r="M20" i="1"/>
  <c r="K20" i="1"/>
  <c r="N20" i="1"/>
  <c r="P18" i="1"/>
  <c r="M18" i="1"/>
  <c r="O18" i="1"/>
  <c r="K18" i="1"/>
  <c r="N18" i="1"/>
  <c r="P177" i="1"/>
  <c r="O177" i="1"/>
  <c r="O105" i="1"/>
  <c r="P105" i="1"/>
  <c r="O12" i="1"/>
  <c r="N12" i="1"/>
  <c r="M12" i="1"/>
  <c r="J177" i="1"/>
  <c r="J176" i="1"/>
  <c r="J20" i="1"/>
  <c r="J18" i="1"/>
  <c r="J12" i="1"/>
  <c r="K12" i="1"/>
  <c r="P12" i="1"/>
  <c r="P195" i="1"/>
  <c r="M195" i="1"/>
  <c r="N195" i="1"/>
  <c r="P176" i="1"/>
  <c r="O176" i="1"/>
  <c r="P103" i="1"/>
  <c r="K176" i="1"/>
  <c r="K105" i="1"/>
  <c r="K103" i="1"/>
  <c r="O103" i="1"/>
  <c r="J195" i="1" a="1"/>
  <c r="K195" i="1"/>
  <c r="K177" i="1"/>
  <c r="N177" i="1"/>
  <c r="N176" i="1"/>
  <c r="N105" i="1"/>
  <c r="N103" i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<sst xmlns="http://schemas.openxmlformats.org/spreadsheetml/2006/main" count="327" uniqueCount="273">
  <si>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</si>
  <si>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</si>
  <si>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</si>
  <si>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</si>
  <si>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31 DE ENERO 2021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</si>
  <si>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</si>
  <si>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</si>
  <si>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</si>
  <si>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</si>
  <si>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</si>
  <si>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</si>
  <si>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</si>
  <si>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</si>
  <si>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</si>
  <si>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</si>
  <si>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</si>
  <si>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</si>
  <si>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</si>
  <si>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>INGRESO</t>
  </si>
  <si>
    <t>DIFERENCIA DE INGRESOS Y GASTOS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</si>
  <si>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</si>
  <si>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</si>
  <si>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</si>
  <si>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</si>
  <si>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</si>
  <si>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</si>
  <si>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</si>
  <si>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(3-8)</t>
  </si>
  <si>
    <t>11 = (2-8)</t>
  </si>
  <si>
    <t>12= (8/3*100)</t>
  </si>
  <si>
    <t>13 =(8/2*100)</t>
  </si>
  <si>
    <t>TOTAL</t>
  </si>
  <si>
    <t>PRESUPUESTO DE FUNCIONAMIENTO</t>
  </si>
  <si>
    <t>FUNCIONAMIENTO SEDE</t>
  </si>
  <si>
    <t>FUNCIONAMIENTO DESCENTRALIZACIÓN</t>
  </si>
  <si>
    <t>PRESUPUESTO DE INVERSIÓN</t>
  </si>
  <si>
    <t>INVERSIÓN SEDE</t>
  </si>
  <si>
    <t>INVERSIÓN DESCENTRALIZACIÓN</t>
  </si>
  <si>
    <t xml:space="preserve">PRESUPUESTO DE FUNCIONAMIENTO </t>
  </si>
  <si>
    <t>TOTAL PRESUPUESTO DE FUNCIONAMIENTO…</t>
  </si>
  <si>
    <t>TOTAL PRESUPUESTO DE FUNCIONAMIENTO SEDE…</t>
  </si>
  <si>
    <t>TOTAL PRESUPUESTO DE FUNCIONAMIENTO DESCENTRALIZACIÓN</t>
  </si>
  <si>
    <t>1- LEGISLACIÓN MUNICIPAL</t>
  </si>
  <si>
    <t>01- Consejo Municipal</t>
  </si>
  <si>
    <t>02- Presidencia del Consejo</t>
  </si>
  <si>
    <t>03- Secretaria del Consejo</t>
  </si>
  <si>
    <t>04- Prensa del Consejo</t>
  </si>
  <si>
    <t>02- Juntas Comunales</t>
  </si>
  <si>
    <t>2- EJECUCIÓN DE LA POLÍTICA DESPACHO MUNICIPAL</t>
  </si>
  <si>
    <t>01- Despacho del Alcalde</t>
  </si>
  <si>
    <t>02- Secretaria General</t>
  </si>
  <si>
    <t>01- Secretaria General</t>
  </si>
  <si>
    <t>02- DESCENTRALIZACIÓN</t>
  </si>
  <si>
    <t>03- Dirección de Recursos Humanos</t>
  </si>
  <si>
    <t>3- ASESORÍA MUNICIPAL</t>
  </si>
  <si>
    <t>01- Servicios de Auditoria</t>
  </si>
  <si>
    <t>01- Dirección de Auditoria Interna</t>
  </si>
  <si>
    <t>02- Oficina de Auditoria de la Contraloría</t>
  </si>
  <si>
    <t>02- Dirección de Comunicación y Relaciones Públicas</t>
  </si>
  <si>
    <t>04- Oficina de Cooperación Internacional e Interinstitucional</t>
  </si>
  <si>
    <t>4- DIRECCIÓN PLANIFICACIÓN ESTRATÉGICA Y PRESUPUESTO</t>
  </si>
  <si>
    <t>01- Dirección De Planificación Estratégica Y Presupuesto</t>
  </si>
  <si>
    <t>5- ADMINISTRACIÓN</t>
  </si>
  <si>
    <t>01- Servicios Internos Administrativos</t>
  </si>
  <si>
    <t>01- Dirección De Servicios Administrativos</t>
  </si>
  <si>
    <t>02- Subdirección De Administración Y Servicios</t>
  </si>
  <si>
    <t>03- Dirección De Tecnología E Innovación</t>
  </si>
  <si>
    <t>04- Subdirección De Compras</t>
  </si>
  <si>
    <t>05- Subdirección De Contrataciones Públicas</t>
  </si>
  <si>
    <t>6- FINANZAS MUNICIPALES</t>
  </si>
  <si>
    <t>01- Tesorería Municipal</t>
  </si>
  <si>
    <t>02- Administración Financiera</t>
  </si>
  <si>
    <t>03- Administración Tributaría</t>
  </si>
  <si>
    <t>7- DESARROLLO URBANO</t>
  </si>
  <si>
    <t>01- Dirección De Obras Y Construcciones Municipales</t>
  </si>
  <si>
    <t>02- Dirección De Planificación Urbana</t>
  </si>
  <si>
    <t>03- Dirección De Gestión Ambiental</t>
  </si>
  <si>
    <t>01- Dirección De Gestión Ambiental</t>
  </si>
  <si>
    <t>03- Subdirección De Áreas Verdes Y Vida Animal</t>
  </si>
  <si>
    <t>04- Dirección De Proyectos Especiales</t>
  </si>
  <si>
    <t>06- Dirección De Resiliencia</t>
  </si>
  <si>
    <t>8- SERVICIOS LEGALES MUNICIPALES</t>
  </si>
  <si>
    <t>01- Gestión Legal Y Justicia</t>
  </si>
  <si>
    <t>01- Dirección De Gestión Legal Y Justicia</t>
  </si>
  <si>
    <t>02- Subdirección de Justica Comunitaria de Paz</t>
  </si>
  <si>
    <t>02- Seguridad Municipal</t>
  </si>
  <si>
    <t>01- Dirección De Seguridad Municipal</t>
  </si>
  <si>
    <t>02- Subdirección De Seguridad Ciudadana</t>
  </si>
  <si>
    <t>9- BIENESTAR ECONÓMICO Y SOCIAL</t>
  </si>
  <si>
    <t>02- Gestión Social</t>
  </si>
  <si>
    <t>01- Dirección De Gestión Social</t>
  </si>
  <si>
    <t>02- Subdirección De Desarrollo Social</t>
  </si>
  <si>
    <t>03- Dirección De Cultura Y Educación Ciudadana</t>
  </si>
  <si>
    <t>04- Subdirección De Deportes Y Recreación</t>
  </si>
  <si>
    <t>05- Subdirección De Obras Comunitarias</t>
  </si>
  <si>
    <t>03- Servicios</t>
  </si>
  <si>
    <t>01- Dirección De Servicios a La Comunidad</t>
  </si>
  <si>
    <t>02- Subdirección De Empresas Municipales</t>
  </si>
  <si>
    <t>03- Subdirección De Eventos</t>
  </si>
  <si>
    <t>04- Subdirección De Microempresarios</t>
  </si>
  <si>
    <t>05- Dirección De Mercados</t>
  </si>
  <si>
    <t>06- Parque Municipal Summit</t>
  </si>
  <si>
    <t>04- Dirección De Participación Ciudadana y Transparencia</t>
  </si>
  <si>
    <t>05- Dirección De Las Etnias</t>
  </si>
  <si>
    <t>06- Dirección De Turismo</t>
  </si>
  <si>
    <t xml:space="preserve">  </t>
  </si>
  <si>
    <t>TOTAL PRESUPUESTO DE INVERSIÓN…</t>
  </si>
  <si>
    <t>TOTAL PRESUPUESTO DE INVERSIÓN SEDE…</t>
  </si>
  <si>
    <t>TOTAL PRESUPUESTO DE INVERSIÓN DESCENTRALIZACIÓN…</t>
  </si>
  <si>
    <t>Mantenimiento y Reparación de Edificio</t>
  </si>
  <si>
    <t>02- Juntas Comunales (A Razón de B/.850,00 x Cada Una (26)</t>
  </si>
  <si>
    <t>2-  CONT. REHAB. Y MANT. DE OBRAS E INFRAESTRUCTURA</t>
  </si>
  <si>
    <t>01- Construcción de Obras e Infraestructuras</t>
  </si>
  <si>
    <t>01- Cancha de Futbol Sintética Kuna Nega, Ancón</t>
  </si>
  <si>
    <t>03- Cancha de Futbol Sintética El Vallecito, Las Cumbres</t>
  </si>
  <si>
    <t>04- Cancha de Futbol Sintética Gonzalillo, Ernesto Córdoba</t>
  </si>
  <si>
    <t>05- Cancha de Futbol Sintética 24 De Diciembre</t>
  </si>
  <si>
    <t>06- Cancha de Futbol Sintética Tocumen</t>
  </si>
  <si>
    <t>07- Cancha de Futbol Sintética Alcalde Díaz Centro</t>
  </si>
  <si>
    <t>08- Cancha de Futbol Sintética San Francisco</t>
  </si>
  <si>
    <t>09- Complejo Deportivo Pacora Centro</t>
  </si>
  <si>
    <t>10- Cancha de Futbol Sintética Pacora Sector 4</t>
  </si>
  <si>
    <t>11- Cancha de Futbol Sintética Plaza Amador</t>
  </si>
  <si>
    <t>12- Mantenimiento de Piscinas Municipales</t>
  </si>
  <si>
    <t xml:space="preserve">16- Restauración de Estructura Municipal </t>
  </si>
  <si>
    <t>17- Suministro e Instalación en Complejo Deportivo Roberto Kelly</t>
  </si>
  <si>
    <t>02- Otras Infraestructuras</t>
  </si>
  <si>
    <t>02- Mejoras y Ampliación de Cementerios</t>
  </si>
  <si>
    <t>03- Construcción de Oficinas en Cementerios</t>
  </si>
  <si>
    <t>04- Equipamiento de Oficinas en Cementerios</t>
  </si>
  <si>
    <t>05- Construcción del Pueblito Indígenas</t>
  </si>
  <si>
    <t>06- Remodelación de Años Dorado</t>
  </si>
  <si>
    <t>07- Equipo para el Centro de Cremación de Juan Diaz</t>
  </si>
  <si>
    <t>08- Mejoramiento en Recintos en Parque Summit</t>
  </si>
  <si>
    <t>09- Construcción y Adecuaciones Para la Policía Municipal</t>
  </si>
  <si>
    <t>10- Comedores Municipales</t>
  </si>
  <si>
    <t>13- Equipamiento de CEDIS</t>
  </si>
  <si>
    <t>3- Mantenimiento de Obras e Infraestructuras</t>
  </si>
  <si>
    <t>01- Limpieza y Aseo del Edificio Hatillo</t>
  </si>
  <si>
    <t>03- Limpiezas y Fumigación de Instalaciones Municipales (CEDIS y Residencial años Dorados)</t>
  </si>
  <si>
    <t>04- Limpieza del Cristal Plaza y Otras Oficinas Municipales</t>
  </si>
  <si>
    <t>06- Mantenimiento de otras Instalaciones</t>
  </si>
  <si>
    <t>08- Limpieza de Taller, Almacén y Casa Municipalidad</t>
  </si>
  <si>
    <t>OBRAS Y ACTIVIDADES DE INTERÉS SOCIAL</t>
  </si>
  <si>
    <t>01- Obras de Interés Social</t>
  </si>
  <si>
    <t>04- África en América</t>
  </si>
  <si>
    <t>06- Vacaciones Creativas</t>
  </si>
  <si>
    <t>07- Capital Cultural</t>
  </si>
  <si>
    <t>08- Museo de la Ciudad</t>
  </si>
  <si>
    <t>09- Festival MUPA</t>
  </si>
  <si>
    <t>10- Plan Municipal de Fomento a la Lectura</t>
  </si>
  <si>
    <t>11- Festival Massiva</t>
  </si>
  <si>
    <t>12- Gestión Comunitaria Teatro/Cine</t>
  </si>
  <si>
    <t>23- Modernización de la Bibliotecas</t>
  </si>
  <si>
    <t>24- Panamá Ciudad Creativas en Gastronomías</t>
  </si>
  <si>
    <t>25- Semilla de Campeones</t>
  </si>
  <si>
    <t>02- Desfile de Navidad</t>
  </si>
  <si>
    <t>01- Desfile de Navidad (2020 - 2021)</t>
  </si>
  <si>
    <t>02- Desfile del Día del Niño</t>
  </si>
  <si>
    <t xml:space="preserve">   05- Asistencia Social (Materiales)</t>
  </si>
  <si>
    <t xml:space="preserve">   09- Recreovía</t>
  </si>
  <si>
    <t>5- FORTALECIMIENTO EN GESTION FINANCIERA Y TRIBUTARIA</t>
  </si>
  <si>
    <t>02- Fortalecimiento General</t>
  </si>
  <si>
    <t>02- Adquisición de Placas y Calcomanías Vehiculares</t>
  </si>
  <si>
    <t>03- Renovación de la infraestructura Tecnológica</t>
  </si>
  <si>
    <t>6- APOYO LOGÍSTICO</t>
  </si>
  <si>
    <t>01- Apoyo Logístico</t>
  </si>
  <si>
    <t xml:space="preserve">   01- Proyecto Basura Cero </t>
  </si>
  <si>
    <t xml:space="preserve">03- Consultoría Calle Uruguay </t>
  </si>
  <si>
    <t xml:space="preserve">03- Administración Tributaria </t>
  </si>
  <si>
    <t>01- Patronato Summit</t>
  </si>
  <si>
    <t>04- Dialogo del Agua</t>
  </si>
  <si>
    <t>7- OBRAS Y EQUIPAMIENTO SANITARIO</t>
  </si>
  <si>
    <t>01- Obras y Equipamiento Sanitario (Otras Obras Sanitarias)</t>
  </si>
  <si>
    <t>01- Adquisición de Terreno para nuevo Mercado</t>
  </si>
  <si>
    <t xml:space="preserve">  02- Mantenimiento de Sabores del Chorrillo </t>
  </si>
  <si>
    <t>8- INVERSIONES ESPECIALES (DESCENT.)</t>
  </si>
  <si>
    <t>01- Construcciones Mejoras y Adecuaciones.</t>
  </si>
  <si>
    <t>1. Proyectos de Juntas Comunales</t>
  </si>
  <si>
    <t>2. Intervención Urbana de Calle Uruguay</t>
  </si>
  <si>
    <t>3. Intervención Urbana de Vía Argentina</t>
  </si>
  <si>
    <t>5. Construcción de Aceras - Vía España</t>
  </si>
  <si>
    <t>6. Señalética / Nomenclatura</t>
  </si>
  <si>
    <t>7. Parque Norte</t>
  </si>
  <si>
    <t>8.  Salsipuedes Renovación Urbana</t>
  </si>
  <si>
    <t>11. Instalaciòn de  Cámaras de Video Vigilancia para Juan Diaz y Don Bosco</t>
  </si>
  <si>
    <t>14.  Construcción Complejo Deportivo Roberto Kelly</t>
  </si>
  <si>
    <t>21. Mejoras Existentes al Mercado Del Marisco</t>
  </si>
  <si>
    <t>23. Mejoras Existentes al Mercado San Felipe Neri</t>
  </si>
  <si>
    <t>24. Construcción de Mercado de Pacora y Pueblo Nuevo</t>
  </si>
  <si>
    <t>25. Mantenimiento (Limpieza de Plazas Parques y Jardines)</t>
  </si>
  <si>
    <t>27. Punto de Cultura</t>
  </si>
  <si>
    <t>28. Veredas Para Ti y Otros (Construcción)</t>
  </si>
  <si>
    <t>31. Reparaciones de las Principales Calles de La Locería</t>
  </si>
  <si>
    <t>32. Adecuación y Hab. de la Casa Comunal de Villa Linda</t>
  </si>
  <si>
    <t>37. Primera Etapa Plan Maestro de Summit</t>
  </si>
  <si>
    <t>38. Mejora a Mi Pueblito Afroantillano</t>
  </si>
  <si>
    <t>41. Plan Ditritorial</t>
  </si>
  <si>
    <t>45. Construcción de Cancha Artes y Oficios</t>
  </si>
  <si>
    <t>46. Construcción de Cancha Plaza Amador Cocoliso Tejada</t>
  </si>
  <si>
    <t>50. Participación Ciudadana</t>
  </si>
  <si>
    <t>51. Restauración del Espacio Público Terraplén</t>
  </si>
  <si>
    <t>52. Recuperación de Monumentos</t>
  </si>
  <si>
    <t>53. Recuperaciòn del Espacio Publico</t>
  </si>
  <si>
    <t>54. Mobilidad Urbana</t>
  </si>
  <si>
    <t>55- Mejoramiento de Edificios en San Joaquín- Pedregal</t>
  </si>
  <si>
    <t>56- Mejoramiento de Edificios en Cabo Verde - Calidonia</t>
  </si>
  <si>
    <t>57- Mejoramiento de Edificios en Victoriano Lorenzo - Rio Abajo</t>
  </si>
  <si>
    <t>58- Mejoramiento de Edificio - Calidonia</t>
  </si>
  <si>
    <t>59- Mejoramiento de Edificios - Santa Ana</t>
  </si>
  <si>
    <t>60- Mejoramiento de Edificios - Chorrillo</t>
  </si>
  <si>
    <t>61-Construccion de Edificios de Servicios Múltiples</t>
  </si>
  <si>
    <t>62- Construcción y Equipamiento de 6 Comedores Municipales</t>
  </si>
  <si>
    <t>63- Mejoramiento de Vialidad en Diferentes Sectores</t>
  </si>
  <si>
    <t>64- Construcción del Mercado Periférico en Chilibre</t>
  </si>
  <si>
    <t>65- Mejoramiento del Parque Summit (Segunda Etapa)</t>
  </si>
  <si>
    <t>66- Construcción de Mi Pueblito Indígena</t>
  </si>
  <si>
    <t>67- Mejoramiento de Mi Pueblito Interiorano</t>
  </si>
  <si>
    <t>68- Construcción de Coco Parque - San Francisco</t>
  </si>
  <si>
    <t>69- Mejoramiento de Canchas</t>
  </si>
  <si>
    <t>70- Mejoramiento de Parques</t>
  </si>
  <si>
    <t>71- Mejoramiento Juntas Comunales</t>
  </si>
  <si>
    <t>72- Mejoramiento de Gimnasios</t>
  </si>
  <si>
    <t>73- Construcción del Mercado Periférico de la 24 de Diciembre</t>
  </si>
  <si>
    <t>74- Construcción de Albergue</t>
  </si>
  <si>
    <t>75- Construcción del Barrio Chino</t>
  </si>
  <si>
    <t>76- Construcción de Piscina Olímpica</t>
  </si>
  <si>
    <t>77- Mejoramiento del Complejo Deportivo de Concepción</t>
  </si>
  <si>
    <t>78- Construcción del Complejo Deportivo Campo Limberg</t>
  </si>
  <si>
    <t>79- Construcción al Cementerio Utive</t>
  </si>
  <si>
    <t>80- Construcción del Mercado de Marisco</t>
  </si>
  <si>
    <t>01- Junta Comunal de Alcalde Díaz</t>
  </si>
  <si>
    <t>02- Junta Comunal de Ancón</t>
  </si>
  <si>
    <t>03- Junta Comunal de Bella Vista</t>
  </si>
  <si>
    <t>04- Junta Comunal de Bethania</t>
  </si>
  <si>
    <t>05- Junta Comunal de Calidonia</t>
  </si>
  <si>
    <t>06- Junta Comunal de Curundú</t>
  </si>
  <si>
    <t>07- Junta Comunal de Chorrillo</t>
  </si>
  <si>
    <t>08-   Junta Comunal de Chilibre</t>
  </si>
  <si>
    <t>09- Junta Comunal de Juan Díaz</t>
  </si>
  <si>
    <t>10- Junta Comunal de Pacora</t>
  </si>
  <si>
    <t>11- Junta Comunal de Parque Lefevre</t>
  </si>
  <si>
    <t>12- Junta Comunal de Pedregal</t>
  </si>
  <si>
    <t>13- Junta Comunal de Pueblo Nuevo</t>
  </si>
  <si>
    <t>14- Junta Comunal de Rio Abajo</t>
  </si>
  <si>
    <t>15- Junta Comunal de San Felipe</t>
  </si>
  <si>
    <t>16- Junta Comunal San Francisco</t>
  </si>
  <si>
    <t>17- Junta Comunal de San Martín</t>
  </si>
  <si>
    <t>18- Junta Comunal de Santa Ana</t>
  </si>
  <si>
    <t>19- Junta Comunal de Tocumen</t>
  </si>
  <si>
    <t>20- Junta Comunal de Mañanita</t>
  </si>
  <si>
    <t>21- Junta Comunal de 24 de Diciembre</t>
  </si>
  <si>
    <t>22- Junta Comunal de Ernesto Córdoba</t>
  </si>
  <si>
    <t>23- Junta Comunal de Las Cumbres</t>
  </si>
  <si>
    <t>24- Junta Comunal de Caimitillo</t>
  </si>
  <si>
    <t>25- Junta Comunal de Don Bosco</t>
  </si>
  <si>
    <t>26- Junta Comunal de las Garzas</t>
  </si>
  <si>
    <t>9- Ornato y Medio Ambiente</t>
  </si>
  <si>
    <t>01- Ase (Mantenimiento de Obras e Infraestructuras)</t>
  </si>
  <si>
    <t>01- Recolección de los Desechos Mercado San Felipe Neri</t>
  </si>
  <si>
    <t>02- Recolección de los Derechos de Mercado de Marisco</t>
  </si>
  <si>
    <t>03- Recolección de los Desechos de Mercado de Pacora</t>
  </si>
  <si>
    <t>04- Recolección de Mercado Plaza de Las Américas</t>
  </si>
  <si>
    <t>05- Recolección de Mercado del Cruce y Viaducto 3 de Noviembre</t>
  </si>
  <si>
    <t>06- Recolección de Desecho de Restaurante Sabores del Chorrillo</t>
  </si>
  <si>
    <t>02- Subgerencia de Desarrollo Social (Mantenimiento de Obras e Infraestructuras)</t>
  </si>
  <si>
    <t>04-Limpieza de Complejo de Restaurante de Sabores del Chorrillo</t>
  </si>
  <si>
    <t>06- Limpieza del Mercado de Marisco</t>
  </si>
  <si>
    <t>07- Mantenimiento y Limpieza Integral Mercado San Felipe Neri</t>
  </si>
  <si>
    <t>08- Limpieza del Mercado de Pacora</t>
  </si>
  <si>
    <t>03- Ornato y Medio Ambiente</t>
  </si>
  <si>
    <t>04- Mantenimiento de los Elevadores del Edificio Hatillo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</si>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</sst>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sz val="14"/>
      <color theme="1"/>
      <name val="Arial Narrow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6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3" fontId="3" fillId="0" borderId="0" xfId="0" applyNumberFormat="1" applyFont="1"/>
    <xf numFmtId="0" fontId="9" fillId="5" borderId="5" xfId="0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3" fontId="0" fillId="0" borderId="0" xfId="0" applyNumberFormat="1"/>
    <xf numFmtId="0" fontId="11" fillId="6" borderId="5" xfId="0" applyFont="1" applyFill="1" applyBorder="1" applyAlignment="1">
      <alignment horizontal="left" vertical="center" wrapText="1"/>
    </xf>
    <xf numFmtId="3" fontId="11" fillId="6" borderId="5" xfId="0" applyNumberFormat="1" applyFont="1" applyFill="1" applyBorder="1" applyAlignment="1">
      <alignment vertical="center"/>
    </xf>
    <xf numFmtId="4" fontId="11" fillId="6" borderId="5" xfId="0" applyNumberFormat="1" applyFont="1" applyFill="1" applyBorder="1" applyAlignment="1">
      <alignment vertical="center"/>
    </xf>
    <xf numFmtId="4" fontId="6" fillId="6" borderId="5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 indent="2"/>
    </xf>
    <xf numFmtId="3" fontId="12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1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right" vertical="center" wrapText="1"/>
    </xf>
    <xf numFmtId="3" fontId="6" fillId="6" borderId="5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 wrapText="1"/>
    </xf>
    <xf numFmtId="3" fontId="6" fillId="7" borderId="5" xfId="0" applyNumberFormat="1" applyFont="1" applyFill="1" applyBorder="1" applyAlignment="1">
      <alignment vertical="center"/>
    </xf>
    <xf numFmtId="4" fontId="6" fillId="7" borderId="5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3" fontId="17" fillId="8" borderId="5" xfId="0" applyNumberFormat="1" applyFont="1" applyFill="1" applyBorder="1" applyAlignment="1">
      <alignment horizontal="left" vertical="center" wrapText="1"/>
    </xf>
    <xf numFmtId="3" fontId="17" fillId="8" borderId="5" xfId="0" applyNumberFormat="1" applyFont="1" applyFill="1" applyBorder="1" applyAlignment="1">
      <alignment vertical="center"/>
    </xf>
    <xf numFmtId="4" fontId="17" fillId="8" borderId="5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indent="1"/>
    </xf>
    <xf numFmtId="0" fontId="18" fillId="9" borderId="5" xfId="0" applyFont="1" applyFill="1" applyBorder="1" applyAlignment="1">
      <alignment horizontal="left" vertical="center" wrapText="1" indent="1"/>
    </xf>
    <xf numFmtId="3" fontId="19" fillId="9" borderId="5" xfId="0" applyNumberFormat="1" applyFont="1" applyFill="1" applyBorder="1" applyAlignment="1">
      <alignment vertical="center"/>
    </xf>
    <xf numFmtId="4" fontId="18" fillId="9" borderId="5" xfId="0" applyNumberFormat="1" applyFont="1" applyFill="1" applyBorder="1" applyAlignment="1">
      <alignment vertical="center"/>
    </xf>
    <xf numFmtId="4" fontId="19" fillId="9" borderId="5" xfId="0" applyNumberFormat="1" applyFont="1" applyFill="1" applyBorder="1" applyAlignment="1">
      <alignment vertical="center"/>
    </xf>
    <xf numFmtId="0" fontId="20" fillId="0" borderId="0" xfId="0" applyFont="1"/>
    <xf numFmtId="0" fontId="21" fillId="0" borderId="5" xfId="0" applyFont="1" applyFill="1" applyBorder="1" applyAlignment="1">
      <alignment horizontal="left" vertical="center" wrapText="1" indent="2"/>
    </xf>
    <xf numFmtId="3" fontId="22" fillId="0" borderId="5" xfId="0" applyNumberFormat="1" applyFont="1" applyFill="1" applyBorder="1" applyAlignment="1">
      <alignment vertical="center"/>
    </xf>
    <xf numFmtId="4" fontId="22" fillId="0" borderId="5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4" fontId="17" fillId="9" borderId="5" xfId="0" applyNumberFormat="1" applyFont="1" applyFill="1" applyBorder="1" applyAlignment="1">
      <alignment vertical="center"/>
    </xf>
    <xf numFmtId="3" fontId="17" fillId="10" borderId="5" xfId="0" applyNumberFormat="1" applyFont="1" applyFill="1" applyBorder="1" applyAlignment="1">
      <alignment horizontal="left" vertical="center" wrapText="1"/>
    </xf>
    <xf numFmtId="3" fontId="17" fillId="10" borderId="5" xfId="0" applyNumberFormat="1" applyFont="1" applyFill="1" applyBorder="1" applyAlignment="1">
      <alignment vertical="center"/>
    </xf>
    <xf numFmtId="4" fontId="17" fillId="10" borderId="5" xfId="0" applyNumberFormat="1" applyFont="1" applyFill="1" applyBorder="1" applyAlignment="1">
      <alignment vertical="center"/>
    </xf>
    <xf numFmtId="0" fontId="20" fillId="0" borderId="0" xfId="0" applyFont="1" applyFill="1"/>
    <xf numFmtId="4" fontId="21" fillId="0" borderId="5" xfId="0" applyNumberFormat="1" applyFont="1" applyFill="1" applyBorder="1" applyAlignment="1">
      <alignment vertical="center"/>
    </xf>
    <xf numFmtId="0" fontId="23" fillId="0" borderId="5" xfId="0" applyFont="1" applyFill="1" applyBorder="1" applyAlignment="1">
      <alignment horizontal="left" vertical="center" wrapText="1" indent="2"/>
    </xf>
    <xf numFmtId="3" fontId="24" fillId="0" borderId="5" xfId="0" applyNumberFormat="1" applyFont="1" applyFill="1" applyBorder="1" applyAlignment="1">
      <alignment vertical="center"/>
    </xf>
    <xf numFmtId="4" fontId="23" fillId="0" borderId="5" xfId="0" applyNumberFormat="1" applyFont="1" applyFill="1" applyBorder="1" applyAlignment="1">
      <alignment vertical="center"/>
    </xf>
    <xf numFmtId="4" fontId="24" fillId="0" borderId="5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left" indent="1"/>
    </xf>
    <xf numFmtId="4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14" fillId="0" borderId="0" xfId="0" applyFont="1" applyAlignment="1">
      <alignment horizontal="left" indent="1"/>
    </xf>
    <xf numFmtId="3" fontId="3" fillId="0" borderId="0" xfId="0" applyNumberFormat="1" applyFont="1" applyFill="1" applyAlignment="1">
      <alignment horizontal="left" indent="1"/>
    </xf>
    <xf numFmtId="0" fontId="1" fillId="0" borderId="0" xfId="0" applyFont="1"/>
    <xf numFmtId="3" fontId="15" fillId="0" borderId="0" xfId="0" applyNumberFormat="1" applyFont="1"/>
    <xf numFmtId="0" fontId="22" fillId="0" borderId="5" xfId="0" applyFont="1" applyFill="1" applyBorder="1" applyAlignment="1">
      <alignment horizontal="left" vertical="center" wrapText="1" indent="2"/>
    </xf>
    <xf numFmtId="2" fontId="22" fillId="0" borderId="5" xfId="0" applyNumberFormat="1" applyFont="1" applyFill="1" applyBorder="1" applyAlignment="1">
      <alignment vertical="center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2" fontId="22" fillId="9" borderId="5" xfId="0" applyNumberFormat="1" applyFont="1" applyFill="1" applyBorder="1" applyAlignment="1">
      <alignment vertical="center"/>
    </xf>
    <xf numFmtId="0" fontId="28" fillId="0" borderId="0" xfId="0" applyFont="1"/>
    <xf numFmtId="0" fontId="15" fillId="0" borderId="0" xfId="0" applyFont="1" applyAlignment="1">
      <alignment horizontal="left" indent="1"/>
    </xf>
    <xf numFmtId="0" fontId="29" fillId="0" borderId="0" xfId="0" applyFont="1" applyFill="1"/>
    <xf numFmtId="0" fontId="14" fillId="0" borderId="0" xfId="0" applyFont="1" applyFill="1"/>
    <xf numFmtId="0" fontId="30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 indent="1"/>
    </xf>
    <xf numFmtId="0" fontId="31" fillId="0" borderId="0" xfId="0" applyFont="1" applyFill="1"/>
    <xf numFmtId="0" fontId="22" fillId="0" borderId="5" xfId="0" applyFont="1" applyFill="1" applyBorder="1" applyAlignment="1">
      <alignment horizontal="left" vertical="center" wrapText="1" indent="1"/>
    </xf>
    <xf numFmtId="0" fontId="32" fillId="0" borderId="0" xfId="0" applyFont="1"/>
    <xf numFmtId="0" fontId="33" fillId="0" borderId="0" xfId="0" applyFont="1"/>
    <xf numFmtId="0" fontId="31" fillId="0" borderId="0" xfId="0" applyFont="1"/>
    <xf numFmtId="0" fontId="34" fillId="0" borderId="0" xfId="0" applyFont="1"/>
    <xf numFmtId="0" fontId="0" fillId="0" borderId="0" xfId="0" applyFill="1" applyAlignment="1">
      <alignment horizontal="left" indent="1"/>
    </xf>
    <xf numFmtId="3" fontId="15" fillId="0" borderId="0" xfId="0" applyNumberFormat="1" applyFont="1" applyAlignment="1">
      <alignment horizontal="left" indent="1"/>
    </xf>
    <xf numFmtId="0" fontId="34" fillId="0" borderId="0" xfId="0" applyFont="1" applyAlignment="1">
      <alignment horizontal="left" indent="1"/>
    </xf>
    <xf numFmtId="3" fontId="3" fillId="0" borderId="0" xfId="0" applyNumberFormat="1" applyFont="1" applyFill="1"/>
    <xf numFmtId="4" fontId="3" fillId="0" borderId="0" xfId="0" applyNumberFormat="1" applyFont="1"/>
    <xf numFmtId="3" fontId="21" fillId="0" borderId="5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 indent="1"/>
    </xf>
    <xf numFmtId="0" fontId="12" fillId="0" borderId="0" xfId="0" applyFont="1" applyFill="1" applyAlignment="1">
      <alignment horizontal="left" indent="1"/>
    </xf>
    <xf numFmtId="4" fontId="3" fillId="0" borderId="0" xfId="0" applyNumberFormat="1" applyFont="1" applyFill="1" applyAlignment="1">
      <alignment horizontal="left" indent="1"/>
    </xf>
    <xf numFmtId="4" fontId="3" fillId="0" borderId="0" xfId="0" applyNumberFormat="1" applyFont="1" applyFill="1"/>
    <xf numFmtId="0" fontId="0" fillId="0" borderId="0" xfId="0" applyAlignment="1">
      <alignment wrapText="1"/>
    </xf>
    <xf numFmtId="0" fontId="12" fillId="0" borderId="0" xfId="0" applyFont="1" applyAlignment="1"/>
    <xf numFmtId="4" fontId="12" fillId="0" borderId="0" xfId="0" applyNumberFormat="1" applyFont="1" applyFill="1" applyAlignment="1"/>
    <xf numFmtId="3" fontId="12" fillId="0" borderId="0" xfId="0" applyNumberFormat="1" applyFont="1" applyAlignment="1"/>
    <xf numFmtId="3" fontId="35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0" fontId="12" fillId="0" borderId="0" xfId="0" applyFont="1" applyAlignment="1">
      <alignment vertical="center"/>
    </xf>
    <xf numFmtId="4" fontId="12" fillId="0" borderId="0" xfId="0" applyNumberFormat="1" applyFont="1" applyFill="1"/>
    <xf numFmtId="3" fontId="18" fillId="0" borderId="0" xfId="0" applyNumberFormat="1" applyFont="1" applyFill="1" applyBorder="1" applyAlignment="1">
      <alignment vertical="center"/>
    </xf>
    <xf numFmtId="4" fontId="12" fillId="0" borderId="0" xfId="0" applyNumberFormat="1" applyFont="1" applyBorder="1" applyAlignment="1"/>
    <xf numFmtId="0" fontId="22" fillId="0" borderId="0" xfId="0" applyFont="1" applyFill="1" applyBorder="1" applyAlignment="1">
      <alignment vertical="center"/>
    </xf>
    <xf numFmtId="4" fontId="1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50EA-F1CC-4BC9-8435-1D3AB134255C}">
  <dimension ref="A1:W295"/>
  <sheetViews>
    <sheetView tabSelected="1" topLeftCell="A129" zoomScale="70" zoomScaleNormal="70" zoomScaleSheetLayoutView="50" workbookViewId="0">
      <selection activeCell="A150" sqref="A150"/>
    </sheetView>
  </sheetViews>
  <sheetFormatPr baseColWidth="10" defaultRowHeight="15.75" x14ac:dyDescent="0.25"/>
  <cols>
    <col min="1" max="1" width="69.85546875" style="128" customWidth="1"/>
    <col min="2" max="2" width="16.140625" style="129" customWidth="1"/>
    <col min="3" max="3" width="18.42578125" style="129" bestFit="1" customWidth="1"/>
    <col min="4" max="4" width="17.28515625" style="129" bestFit="1" customWidth="1"/>
    <col min="5" max="5" width="19.28515625" style="130" customWidth="1"/>
    <col min="6" max="6" width="15" style="130" hidden="1" customWidth="1"/>
    <col min="7" max="7" width="17.85546875" style="130" hidden="1" customWidth="1"/>
    <col min="8" max="8" width="15.140625" style="130" customWidth="1"/>
    <col min="9" max="9" width="14.7109375" style="131" customWidth="1"/>
    <col min="10" max="10" width="17.42578125" style="140" customWidth="1"/>
    <col min="11" max="11" width="19.42578125" style="140" bestFit="1" customWidth="1"/>
    <col min="12" max="12" width="15.140625" style="134" bestFit="1" customWidth="1"/>
    <col min="13" max="13" width="16.85546875" style="129" bestFit="1" customWidth="1"/>
    <col min="14" max="14" width="18.42578125" style="129" bestFit="1" customWidth="1"/>
    <col min="15" max="15" width="14.7109375" style="135" customWidth="1"/>
    <col min="16" max="16" width="14.85546875" style="135" customWidth="1"/>
    <col min="18" max="18" width="18" style="13" customWidth="1"/>
  </cols>
  <sheetData>
    <row r="1" spans="1:23" s="2" customFormat="1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3"/>
    </row>
    <row r="2" spans="1:23" s="2" customFormat="1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3"/>
    </row>
    <row r="3" spans="1:23" s="2" customFormat="1" ht="24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3"/>
    </row>
    <row r="4" spans="1:23" s="2" customFormat="1" ht="2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3"/>
    </row>
    <row r="5" spans="1:23" s="2" customFormat="1" ht="21" customHeight="1" x14ac:dyDescent="0.2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R5" s="3"/>
    </row>
    <row r="6" spans="1:23" s="2" customFormat="1" ht="21" customHeight="1" x14ac:dyDescent="0.2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3"/>
    </row>
    <row r="7" spans="1:23" s="2" customFormat="1" ht="21.7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R7" s="3"/>
    </row>
    <row r="8" spans="1:23" ht="60" customHeight="1" x14ac:dyDescent="0.2">
      <c r="A8" s="5" t="s">
        <v>6</v>
      </c>
      <c r="B8" s="6" t="s">
        <v>7</v>
      </c>
      <c r="C8" s="7"/>
      <c r="D8" s="8" t="s">
        <v>8</v>
      </c>
      <c r="E8" s="9" t="s">
        <v>9</v>
      </c>
      <c r="F8" s="9"/>
      <c r="G8" s="9"/>
      <c r="H8" s="9"/>
      <c r="I8" s="9"/>
      <c r="J8" s="10" t="s">
        <v>10</v>
      </c>
      <c r="K8" s="10" t="s">
        <v>11</v>
      </c>
      <c r="L8" s="8" t="s">
        <v>12</v>
      </c>
      <c r="M8" s="11" t="s">
        <v>13</v>
      </c>
      <c r="N8" s="12"/>
      <c r="O8" s="6" t="s">
        <v>14</v>
      </c>
      <c r="P8" s="7"/>
    </row>
    <row r="9" spans="1:23" ht="60" customHeight="1" x14ac:dyDescent="0.2">
      <c r="A9" s="14"/>
      <c r="B9" s="15" t="s">
        <v>15</v>
      </c>
      <c r="C9" s="15" t="s">
        <v>16</v>
      </c>
      <c r="D9" s="16"/>
      <c r="E9" s="15" t="s">
        <v>17</v>
      </c>
      <c r="F9" s="15" t="s">
        <v>18</v>
      </c>
      <c r="G9" s="15" t="s">
        <v>19</v>
      </c>
      <c r="H9" s="15" t="s">
        <v>14</v>
      </c>
      <c r="I9" s="17" t="s">
        <v>20</v>
      </c>
      <c r="J9" s="18"/>
      <c r="K9" s="18"/>
      <c r="L9" s="16"/>
      <c r="M9" s="15" t="s">
        <v>21</v>
      </c>
      <c r="N9" s="15" t="s">
        <v>22</v>
      </c>
      <c r="O9" s="19" t="s">
        <v>23</v>
      </c>
      <c r="P9" s="19" t="s">
        <v>24</v>
      </c>
    </row>
    <row r="10" spans="1:23" ht="31.5" customHeight="1" x14ac:dyDescent="0.2">
      <c r="A10" s="20"/>
      <c r="B10" s="21">
        <v>1</v>
      </c>
      <c r="C10" s="21">
        <v>2</v>
      </c>
      <c r="D10" s="21">
        <v>3</v>
      </c>
      <c r="E10" s="21">
        <v>4</v>
      </c>
      <c r="F10" s="21"/>
      <c r="G10" s="21"/>
      <c r="H10" s="21" t="s">
        <v>25</v>
      </c>
      <c r="I10" s="17">
        <v>6</v>
      </c>
      <c r="J10" s="17">
        <v>7</v>
      </c>
      <c r="K10" s="17" t="s">
        <v>26</v>
      </c>
      <c r="L10" s="21">
        <v>9</v>
      </c>
      <c r="M10" s="15" t="s">
        <v>27</v>
      </c>
      <c r="N10" s="15" t="s">
        <v>28</v>
      </c>
      <c r="O10" s="22" t="s">
        <v>29</v>
      </c>
      <c r="P10" s="22" t="s">
        <v>30</v>
      </c>
    </row>
    <row r="11" spans="1:23" ht="11.25" customHeight="1" x14ac:dyDescent="0.2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R11" s="26"/>
    </row>
    <row r="12" spans="1:23" ht="41.25" customHeight="1" x14ac:dyDescent="0.2">
      <c r="A12" s="27" t="s">
        <v>31</v>
      </c>
      <c r="B12" s="28">
        <f t="shared" ref="B12:J12" si="0">+B14+B18</f>
        <v>276950500</v>
      </c>
      <c r="C12" s="28">
        <f t="shared" si="0"/>
        <v>276950500</v>
      </c>
      <c r="D12" s="28">
        <f t="shared" si="0"/>
        <v>49450263</v>
      </c>
      <c r="E12" s="28">
        <f t="shared" si="0"/>
        <v>6437119</v>
      </c>
      <c r="F12" s="28">
        <f t="shared" si="0"/>
        <v>140106795</v>
      </c>
      <c r="G12" s="28">
        <f t="shared" si="0"/>
        <v>133669676</v>
      </c>
      <c r="H12" s="29">
        <f>E12/D12*100</f>
        <v>13.017360494119112</v>
      </c>
      <c r="I12" s="28">
        <f t="shared" si="0"/>
        <v>10289635</v>
      </c>
      <c r="J12" s="28">
        <f t="shared" ca="1" si="0"/>
        <v>0</v>
      </c>
      <c r="K12" s="28">
        <f ca="1">+E12+I12+J12</f>
        <v>16726754</v>
      </c>
      <c r="L12" s="28">
        <f>+L14+L18</f>
        <v>5037262</v>
      </c>
      <c r="M12" s="28">
        <f ca="1">+D12-K12</f>
        <v>32723509</v>
      </c>
      <c r="N12" s="28">
        <f ca="1">+C12-K12</f>
        <v>260223746</v>
      </c>
      <c r="O12" s="29">
        <f ca="1">+K12/D12*100</f>
        <v>33.825409583767026</v>
      </c>
      <c r="P12" s="29">
        <f ca="1">+K12/C12*100</f>
        <v>6.0396186322104493</v>
      </c>
    </row>
    <row r="13" spans="1:23" ht="9.7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33"/>
      <c r="R13" s="26"/>
      <c r="S13" s="33"/>
      <c r="T13" s="33"/>
      <c r="U13" s="33"/>
      <c r="V13" s="33"/>
      <c r="W13" s="33"/>
    </row>
    <row r="14" spans="1:23" ht="32.25" customHeight="1" x14ac:dyDescent="0.2">
      <c r="A14" s="34" t="s">
        <v>32</v>
      </c>
      <c r="B14" s="35">
        <f>+B15+B16</f>
        <v>124422180</v>
      </c>
      <c r="C14" s="35">
        <f t="shared" ref="C14:G14" si="1">+C15+C16</f>
        <v>123928680</v>
      </c>
      <c r="D14" s="35">
        <f t="shared" si="1"/>
        <v>28357796</v>
      </c>
      <c r="E14" s="35">
        <f t="shared" si="1"/>
        <v>6332356</v>
      </c>
      <c r="F14" s="35">
        <f t="shared" si="1"/>
        <v>102812713</v>
      </c>
      <c r="G14" s="35">
        <f t="shared" si="1"/>
        <v>96480357</v>
      </c>
      <c r="H14" s="36">
        <f>E14/D14*100</f>
        <v>22.330212122267895</v>
      </c>
      <c r="I14" s="35">
        <f>+I15+I16</f>
        <v>752313</v>
      </c>
      <c r="J14" s="35">
        <f>+J15+J16</f>
        <v>0</v>
      </c>
      <c r="K14" s="35">
        <f>+E14+I14+J14</f>
        <v>7084669</v>
      </c>
      <c r="L14" s="35">
        <f>+L15+L16</f>
        <v>5025634</v>
      </c>
      <c r="M14" s="35">
        <f>+D14-K14</f>
        <v>21273127</v>
      </c>
      <c r="N14" s="35">
        <f>+C14-K14</f>
        <v>116844011</v>
      </c>
      <c r="O14" s="37">
        <f>+K14/D14*100</f>
        <v>24.983143965066962</v>
      </c>
      <c r="P14" s="37">
        <f>+K14/C14*100</f>
        <v>5.7167307841897452</v>
      </c>
      <c r="Q14" s="33"/>
      <c r="R14" s="26"/>
      <c r="S14" s="33"/>
      <c r="T14" s="33"/>
      <c r="U14" s="33"/>
      <c r="V14" s="33"/>
      <c r="W14" s="33"/>
    </row>
    <row r="15" spans="1:23" ht="24.95" customHeight="1" x14ac:dyDescent="0.2">
      <c r="A15" s="38" t="s">
        <v>33</v>
      </c>
      <c r="B15" s="39">
        <f>+B32+B40+B42+B44+B45+B51+B53+B60+B64+B72+B79</f>
        <v>106090180</v>
      </c>
      <c r="C15" s="39">
        <f>+C32+C40+C42+C44+C45+C51+C53+C60+C64+C72+C79</f>
        <v>105596680</v>
      </c>
      <c r="D15" s="39">
        <f>+D32+D40+D42+D44+D45+D51+D53+D60+D64+D72+D79</f>
        <v>25508332</v>
      </c>
      <c r="E15" s="39">
        <f>+E32+E40+E42+E44+E45+E51+E53+E60+E64+E72+E79</f>
        <v>5988439</v>
      </c>
      <c r="F15" s="39">
        <f>95305068+1229179</f>
        <v>96534247</v>
      </c>
      <c r="G15" s="39">
        <f>+F15-E15</f>
        <v>90545808</v>
      </c>
      <c r="H15" s="40">
        <f t="shared" ref="H15:H16" si="2">E15/D15*100</f>
        <v>23.4764037099721</v>
      </c>
      <c r="I15" s="39">
        <f>+I32+I40+I42+I44+I45+I51+I53+I60+I64+I72+I79</f>
        <v>381650</v>
      </c>
      <c r="J15" s="39">
        <f>+J32+J40+J42+J44+J45+J51+J53+J60+J64+J72+J79</f>
        <v>0</v>
      </c>
      <c r="K15" s="41">
        <f t="shared" ref="K15:K16" si="3">+E15+I15+J15</f>
        <v>6370089</v>
      </c>
      <c r="L15" s="39">
        <f>+L32+L40+L42+L44+L45+L51+L53+L60+L64+L72+L79</f>
        <v>4775722</v>
      </c>
      <c r="M15" s="41">
        <f t="shared" ref="M15:M16" si="4">+D15-K15</f>
        <v>19138243</v>
      </c>
      <c r="N15" s="41">
        <f t="shared" ref="N15:N16" si="5">+C15-K15</f>
        <v>99226591</v>
      </c>
      <c r="O15" s="42">
        <f t="shared" ref="O15:O16" si="6">+K15/D15*100</f>
        <v>24.972581507877504</v>
      </c>
      <c r="P15" s="42">
        <f t="shared" ref="P15:P16" si="7">+K15/C15*100</f>
        <v>6.0324709072292801</v>
      </c>
      <c r="Q15" s="33"/>
      <c r="R15" s="26"/>
      <c r="S15" s="33"/>
      <c r="T15" s="33"/>
      <c r="U15" s="33"/>
      <c r="V15" s="33"/>
      <c r="W15" s="33"/>
    </row>
    <row r="16" spans="1:23" ht="26.25" customHeight="1" x14ac:dyDescent="0.2">
      <c r="A16" s="38" t="s">
        <v>34</v>
      </c>
      <c r="B16" s="39">
        <f>+B43</f>
        <v>18332000</v>
      </c>
      <c r="C16" s="39">
        <f t="shared" ref="C16:E16" si="8">+C43</f>
        <v>18332000</v>
      </c>
      <c r="D16" s="39">
        <f t="shared" si="8"/>
        <v>2849464</v>
      </c>
      <c r="E16" s="39">
        <f t="shared" si="8"/>
        <v>343917</v>
      </c>
      <c r="F16" s="39">
        <f>2092822+2092822+2092822</f>
        <v>6278466</v>
      </c>
      <c r="G16" s="39">
        <f>+F16-E16</f>
        <v>5934549</v>
      </c>
      <c r="H16" s="40">
        <f t="shared" si="2"/>
        <v>12.06953307709801</v>
      </c>
      <c r="I16" s="39">
        <f t="shared" ref="I16:J16" si="9">+I43</f>
        <v>370663</v>
      </c>
      <c r="J16" s="39">
        <f t="shared" si="9"/>
        <v>0</v>
      </c>
      <c r="K16" s="41">
        <f t="shared" si="3"/>
        <v>714580</v>
      </c>
      <c r="L16" s="39">
        <f t="shared" ref="L16" si="10">+L43</f>
        <v>249912</v>
      </c>
      <c r="M16" s="41">
        <f t="shared" si="4"/>
        <v>2134884</v>
      </c>
      <c r="N16" s="41">
        <f t="shared" si="5"/>
        <v>17617420</v>
      </c>
      <c r="O16" s="42">
        <f t="shared" si="6"/>
        <v>25.077698823357657</v>
      </c>
      <c r="P16" s="42">
        <f t="shared" si="7"/>
        <v>3.8979925812786385</v>
      </c>
      <c r="Q16" s="33"/>
      <c r="R16" s="26"/>
      <c r="S16" s="33"/>
      <c r="T16" s="33"/>
      <c r="U16" s="33"/>
      <c r="V16" s="33"/>
      <c r="W16" s="33"/>
    </row>
    <row r="17" spans="1:23" ht="7.5" customHeight="1" x14ac:dyDescent="0.2">
      <c r="A17" s="43"/>
      <c r="B17" s="39"/>
      <c r="C17" s="39"/>
      <c r="D17" s="39"/>
      <c r="E17" s="39"/>
      <c r="F17" s="39"/>
      <c r="G17" s="39"/>
      <c r="H17" s="40"/>
      <c r="I17" s="39"/>
      <c r="J17" s="39"/>
      <c r="K17" s="41"/>
      <c r="L17" s="39"/>
      <c r="M17" s="41"/>
      <c r="N17" s="41"/>
      <c r="O17" s="42"/>
      <c r="P17" s="42"/>
      <c r="Q17" s="33"/>
      <c r="R17" s="26"/>
      <c r="S17" s="33"/>
      <c r="T17" s="33"/>
      <c r="U17" s="33"/>
      <c r="V17" s="33"/>
      <c r="W17" s="33"/>
    </row>
    <row r="18" spans="1:23" ht="27.75" customHeight="1" x14ac:dyDescent="0.2">
      <c r="A18" s="34" t="s">
        <v>35</v>
      </c>
      <c r="B18" s="35">
        <f>+B19+B20</f>
        <v>152528320</v>
      </c>
      <c r="C18" s="35">
        <f t="shared" ref="C18:G18" si="11">+C19+C20</f>
        <v>153021820</v>
      </c>
      <c r="D18" s="35">
        <f t="shared" si="11"/>
        <v>21092467</v>
      </c>
      <c r="E18" s="35">
        <f t="shared" si="11"/>
        <v>104763</v>
      </c>
      <c r="F18" s="35">
        <f t="shared" si="11"/>
        <v>37294082</v>
      </c>
      <c r="G18" s="35">
        <f t="shared" si="11"/>
        <v>37189319</v>
      </c>
      <c r="H18" s="36">
        <f>E18/D18*100</f>
        <v>0.49668443240897331</v>
      </c>
      <c r="I18" s="35">
        <f>+I19+I20</f>
        <v>9537322</v>
      </c>
      <c r="J18" s="35">
        <f ca="1">+J19+J20</f>
        <v>0</v>
      </c>
      <c r="K18" s="35">
        <f ca="1">+E18+I18+J18</f>
        <v>9642085</v>
      </c>
      <c r="L18" s="35">
        <f>+L19+L20</f>
        <v>11628</v>
      </c>
      <c r="M18" s="35">
        <f ca="1">+D18-K18</f>
        <v>11450382</v>
      </c>
      <c r="N18" s="35">
        <f ca="1">+C18-K18</f>
        <v>143379735</v>
      </c>
      <c r="O18" s="37">
        <f ca="1">+K18/D18*100</f>
        <v>45.713405643825347</v>
      </c>
      <c r="P18" s="37">
        <f ca="1">+K18/C18*100</f>
        <v>6.3011177098795459</v>
      </c>
      <c r="Q18" s="33"/>
      <c r="R18" s="26"/>
      <c r="S18" s="33"/>
      <c r="T18" s="33"/>
      <c r="U18" s="33"/>
      <c r="V18" s="33"/>
      <c r="W18" s="33"/>
    </row>
    <row r="19" spans="1:23" ht="24.95" customHeight="1" x14ac:dyDescent="0.2">
      <c r="A19" s="38" t="s">
        <v>36</v>
      </c>
      <c r="B19" s="39">
        <f>+B107+B111+B143+B161+B165+B172+B258</f>
        <v>32799820</v>
      </c>
      <c r="C19" s="39">
        <f>+C107+C111+C143+C161+C165+C172+C258</f>
        <v>33293320</v>
      </c>
      <c r="D19" s="39">
        <f>+D107+D111+D143+D161+D165+D172+D258</f>
        <v>2742029</v>
      </c>
      <c r="E19" s="39">
        <f>+E107+E111+E143+E161+E165+E172+E258</f>
        <v>104763</v>
      </c>
      <c r="F19" s="39"/>
      <c r="G19" s="39">
        <f>+F19-E19</f>
        <v>-104763</v>
      </c>
      <c r="H19" s="40">
        <f t="shared" ref="H19:H20" si="12">E19/D19*100</f>
        <v>3.8206379290663959</v>
      </c>
      <c r="I19" s="39">
        <f>+I107+I111+I143+I161+I165+I172+I258</f>
        <v>0</v>
      </c>
      <c r="J19" s="39">
        <f>+J107+J111+J143+J161+J165+J172+J258</f>
        <v>0</v>
      </c>
      <c r="K19" s="41">
        <f t="shared" ref="K19:K20" si="13">+E19+I19+J19</f>
        <v>104763</v>
      </c>
      <c r="L19" s="39">
        <f>+L107+L111+L143+L161+L165+L172+L258</f>
        <v>11628</v>
      </c>
      <c r="M19" s="41">
        <f t="shared" ref="M19:M20" si="14">+D19-K19</f>
        <v>2637266</v>
      </c>
      <c r="N19" s="41">
        <f t="shared" ref="N19:N20" si="15">+C19-K19</f>
        <v>33188557</v>
      </c>
      <c r="O19" s="42">
        <f t="shared" ref="O19:O20" si="16">+K19/D19*100</f>
        <v>3.8206379290663959</v>
      </c>
      <c r="P19" s="42">
        <f t="shared" ref="P19:P20" si="17">+K19/C19*100</f>
        <v>0.31466672593781575</v>
      </c>
      <c r="Q19" s="33"/>
      <c r="R19" s="26"/>
      <c r="S19" s="33"/>
      <c r="T19" s="33"/>
      <c r="U19" s="33"/>
      <c r="V19" s="33"/>
      <c r="W19" s="33"/>
    </row>
    <row r="20" spans="1:23" ht="24.75" customHeight="1" x14ac:dyDescent="0.2">
      <c r="A20" s="38" t="s">
        <v>37</v>
      </c>
      <c r="B20" s="39">
        <f>+B176</f>
        <v>119728500</v>
      </c>
      <c r="C20" s="39">
        <f t="shared" ref="C20:E20" si="18">+C176</f>
        <v>119728500</v>
      </c>
      <c r="D20" s="39">
        <f t="shared" si="18"/>
        <v>18350438</v>
      </c>
      <c r="E20" s="39">
        <f t="shared" si="18"/>
        <v>0</v>
      </c>
      <c r="F20" s="39">
        <f>18647041+18647041</f>
        <v>37294082</v>
      </c>
      <c r="G20" s="39">
        <f>+F20-E20</f>
        <v>37294082</v>
      </c>
      <c r="H20" s="40">
        <f t="shared" si="12"/>
        <v>0</v>
      </c>
      <c r="I20" s="39">
        <f t="shared" ref="I20:J20" si="19">+I176</f>
        <v>9537322</v>
      </c>
      <c r="J20" s="39">
        <f t="shared" ca="1" si="19"/>
        <v>0</v>
      </c>
      <c r="K20" s="41">
        <f t="shared" ca="1" si="13"/>
        <v>9537322</v>
      </c>
      <c r="L20" s="39">
        <f t="shared" ref="L20" si="20">+L176</f>
        <v>0</v>
      </c>
      <c r="M20" s="41">
        <f t="shared" ca="1" si="14"/>
        <v>8813116</v>
      </c>
      <c r="N20" s="41">
        <f t="shared" ca="1" si="15"/>
        <v>110191178</v>
      </c>
      <c r="O20" s="42">
        <f t="shared" ca="1" si="16"/>
        <v>51.97326625119247</v>
      </c>
      <c r="P20" s="42">
        <f t="shared" ca="1" si="17"/>
        <v>7.965790935324506</v>
      </c>
      <c r="Q20" s="33"/>
      <c r="R20" s="26"/>
      <c r="S20" s="33"/>
      <c r="T20" s="33"/>
      <c r="U20" s="33"/>
      <c r="V20" s="33"/>
      <c r="W20" s="33"/>
    </row>
    <row r="21" spans="1:23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23" s="46" customFormat="1" ht="30" customHeight="1" x14ac:dyDescent="0.2">
      <c r="A22" s="45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R22" s="47"/>
    </row>
    <row r="23" spans="1:23" ht="14.25" customHeight="1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23" ht="60" customHeight="1" x14ac:dyDescent="0.2">
      <c r="A24" s="5" t="s">
        <v>6</v>
      </c>
      <c r="B24" s="6" t="s">
        <v>7</v>
      </c>
      <c r="C24" s="7"/>
      <c r="D24" s="8" t="s">
        <v>8</v>
      </c>
      <c r="E24" s="9" t="s">
        <v>9</v>
      </c>
      <c r="F24" s="9"/>
      <c r="G24" s="9"/>
      <c r="H24" s="9"/>
      <c r="I24" s="9"/>
      <c r="J24" s="10" t="s">
        <v>10</v>
      </c>
      <c r="K24" s="10" t="s">
        <v>11</v>
      </c>
      <c r="L24" s="8" t="s">
        <v>12</v>
      </c>
      <c r="M24" s="11" t="s">
        <v>13</v>
      </c>
      <c r="N24" s="12"/>
      <c r="O24" s="6" t="s">
        <v>14</v>
      </c>
      <c r="P24" s="7"/>
    </row>
    <row r="25" spans="1:23" ht="53.25" customHeight="1" x14ac:dyDescent="0.2">
      <c r="A25" s="14"/>
      <c r="B25" s="15" t="s">
        <v>15</v>
      </c>
      <c r="C25" s="15" t="s">
        <v>16</v>
      </c>
      <c r="D25" s="16"/>
      <c r="E25" s="15" t="s">
        <v>17</v>
      </c>
      <c r="F25" s="15"/>
      <c r="G25" s="15"/>
      <c r="H25" s="15" t="s">
        <v>14</v>
      </c>
      <c r="I25" s="17" t="s">
        <v>20</v>
      </c>
      <c r="J25" s="18"/>
      <c r="K25" s="18"/>
      <c r="L25" s="16"/>
      <c r="M25" s="15" t="s">
        <v>21</v>
      </c>
      <c r="N25" s="15" t="s">
        <v>22</v>
      </c>
      <c r="O25" s="19" t="s">
        <v>23</v>
      </c>
      <c r="P25" s="19" t="s">
        <v>24</v>
      </c>
    </row>
    <row r="26" spans="1:23" ht="27" customHeight="1" x14ac:dyDescent="0.2">
      <c r="A26" s="20"/>
      <c r="B26" s="21">
        <v>1</v>
      </c>
      <c r="C26" s="21">
        <v>2</v>
      </c>
      <c r="D26" s="21">
        <v>3</v>
      </c>
      <c r="E26" s="21">
        <v>4</v>
      </c>
      <c r="F26" s="21"/>
      <c r="G26" s="21"/>
      <c r="H26" s="21" t="s">
        <v>25</v>
      </c>
      <c r="I26" s="17">
        <v>6</v>
      </c>
      <c r="J26" s="17">
        <v>7</v>
      </c>
      <c r="K26" s="17" t="s">
        <v>26</v>
      </c>
      <c r="L26" s="21">
        <v>9</v>
      </c>
      <c r="M26" s="15" t="s">
        <v>27</v>
      </c>
      <c r="N26" s="15" t="s">
        <v>28</v>
      </c>
      <c r="O26" s="22" t="s">
        <v>29</v>
      </c>
      <c r="P26" s="22" t="s">
        <v>30</v>
      </c>
    </row>
    <row r="27" spans="1:23" ht="17.2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R27" s="26"/>
    </row>
    <row r="28" spans="1:23" ht="40.5" customHeight="1" x14ac:dyDescent="0.2">
      <c r="A28" s="52" t="s">
        <v>39</v>
      </c>
      <c r="B28" s="53">
        <f>+B29+B30</f>
        <v>124422180</v>
      </c>
      <c r="C28" s="53">
        <f t="shared" ref="C28:E28" si="21">+C29+C30</f>
        <v>123928680</v>
      </c>
      <c r="D28" s="53">
        <f t="shared" si="21"/>
        <v>28357796</v>
      </c>
      <c r="E28" s="53">
        <f t="shared" si="21"/>
        <v>6332356</v>
      </c>
      <c r="F28" s="53"/>
      <c r="G28" s="53"/>
      <c r="H28" s="37">
        <f>E28/D28*100</f>
        <v>22.330212122267895</v>
      </c>
      <c r="I28" s="53">
        <f>+I29+I30</f>
        <v>752313</v>
      </c>
      <c r="J28" s="53">
        <f>+J29+J30</f>
        <v>0</v>
      </c>
      <c r="K28" s="53">
        <f>+K29+K30</f>
        <v>7084669</v>
      </c>
      <c r="L28" s="53">
        <f>+L29+L30</f>
        <v>5025634</v>
      </c>
      <c r="M28" s="53">
        <f t="shared" ref="M28:N28" si="22">+M29+M30</f>
        <v>21273127</v>
      </c>
      <c r="N28" s="53">
        <f t="shared" si="22"/>
        <v>116844011</v>
      </c>
      <c r="O28" s="37">
        <f>+K28/D28*100</f>
        <v>24.983143965066962</v>
      </c>
      <c r="P28" s="37">
        <f>+K28/C28*100</f>
        <v>5.7167307841897452</v>
      </c>
      <c r="R28" s="26"/>
    </row>
    <row r="29" spans="1:23" ht="39.950000000000003" customHeight="1" x14ac:dyDescent="0.2">
      <c r="A29" s="54" t="s">
        <v>40</v>
      </c>
      <c r="B29" s="55">
        <f t="shared" ref="B29:G29" si="23">+B32+B39+B45+B51+B53+B60+B64+B72+B79</f>
        <v>106090180</v>
      </c>
      <c r="C29" s="55">
        <f t="shared" si="23"/>
        <v>105596680</v>
      </c>
      <c r="D29" s="55">
        <f t="shared" si="23"/>
        <v>25508332</v>
      </c>
      <c r="E29" s="55">
        <f t="shared" si="23"/>
        <v>5988439</v>
      </c>
      <c r="F29" s="55">
        <f t="shared" si="23"/>
        <v>0</v>
      </c>
      <c r="G29" s="55">
        <f t="shared" si="23"/>
        <v>0</v>
      </c>
      <c r="H29" s="56">
        <f t="shared" ref="H29:H30" si="24">E29/D29*100</f>
        <v>23.4764037099721</v>
      </c>
      <c r="I29" s="55">
        <f t="shared" ref="I29:N29" si="25">+I32+I39+I45+I51+I53+I60+I64+I72+I79</f>
        <v>381650</v>
      </c>
      <c r="J29" s="55">
        <f t="shared" si="25"/>
        <v>0</v>
      </c>
      <c r="K29" s="55">
        <f t="shared" si="25"/>
        <v>6370089</v>
      </c>
      <c r="L29" s="55">
        <f t="shared" si="25"/>
        <v>4775722</v>
      </c>
      <c r="M29" s="55">
        <f t="shared" si="25"/>
        <v>19138243</v>
      </c>
      <c r="N29" s="55">
        <f t="shared" si="25"/>
        <v>99226591</v>
      </c>
      <c r="O29" s="56">
        <f>+K29/D29*100</f>
        <v>24.972581507877504</v>
      </c>
      <c r="P29" s="56">
        <f>+K29/C29*100</f>
        <v>6.0324709072292801</v>
      </c>
      <c r="R29" s="26"/>
    </row>
    <row r="30" spans="1:23" ht="39" customHeight="1" x14ac:dyDescent="0.2">
      <c r="A30" s="54" t="s">
        <v>41</v>
      </c>
      <c r="B30" s="55">
        <f>+B43</f>
        <v>18332000</v>
      </c>
      <c r="C30" s="55">
        <f>+C43</f>
        <v>18332000</v>
      </c>
      <c r="D30" s="55">
        <f t="shared" ref="D30:G30" si="26">+D43</f>
        <v>2849464</v>
      </c>
      <c r="E30" s="55">
        <f t="shared" si="26"/>
        <v>343917</v>
      </c>
      <c r="F30" s="55">
        <f t="shared" si="26"/>
        <v>0</v>
      </c>
      <c r="G30" s="55">
        <f t="shared" si="26"/>
        <v>0</v>
      </c>
      <c r="H30" s="56">
        <f t="shared" si="24"/>
        <v>12.06953307709801</v>
      </c>
      <c r="I30" s="55">
        <f>+I43</f>
        <v>370663</v>
      </c>
      <c r="J30" s="55">
        <f t="shared" ref="J30:N30" si="27">+J43</f>
        <v>0</v>
      </c>
      <c r="K30" s="55">
        <f t="shared" si="27"/>
        <v>714580</v>
      </c>
      <c r="L30" s="55">
        <f t="shared" si="27"/>
        <v>249912</v>
      </c>
      <c r="M30" s="55">
        <f t="shared" si="27"/>
        <v>2134884</v>
      </c>
      <c r="N30" s="55">
        <f t="shared" si="27"/>
        <v>17617420</v>
      </c>
      <c r="O30" s="56">
        <f>+K30/D30*100</f>
        <v>25.077698823357657</v>
      </c>
      <c r="P30" s="56">
        <f>+K30/C30*100</f>
        <v>3.8979925812786385</v>
      </c>
    </row>
    <row r="31" spans="1:23" s="60" customFormat="1" ht="12.75" customHeight="1" x14ac:dyDescent="0.2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R31" s="61"/>
    </row>
    <row r="32" spans="1:23" s="65" customFormat="1" ht="35.1" customHeight="1" x14ac:dyDescent="0.2">
      <c r="A32" s="62" t="s">
        <v>42</v>
      </c>
      <c r="B32" s="63">
        <f>+B33+B38</f>
        <v>29464127</v>
      </c>
      <c r="C32" s="63">
        <f t="shared" ref="C32:E32" si="28">+C33+C38</f>
        <v>29464127</v>
      </c>
      <c r="D32" s="63">
        <f t="shared" si="28"/>
        <v>3042777</v>
      </c>
      <c r="E32" s="63">
        <f t="shared" si="28"/>
        <v>2440806</v>
      </c>
      <c r="F32" s="63"/>
      <c r="G32" s="63"/>
      <c r="H32" s="64">
        <f>+E32/D32*100</f>
        <v>80.216394431797013</v>
      </c>
      <c r="I32" s="63">
        <f>+I33+I38</f>
        <v>0</v>
      </c>
      <c r="J32" s="63">
        <f t="shared" ref="J32:N32" si="29">+J33+J38</f>
        <v>0</v>
      </c>
      <c r="K32" s="63">
        <f t="shared" si="29"/>
        <v>2440806</v>
      </c>
      <c r="L32" s="63">
        <f t="shared" si="29"/>
        <v>2324574</v>
      </c>
      <c r="M32" s="63">
        <f t="shared" si="29"/>
        <v>601971</v>
      </c>
      <c r="N32" s="63">
        <f t="shared" si="29"/>
        <v>27023321</v>
      </c>
      <c r="O32" s="64">
        <f t="shared" ref="O32:O75" si="30">+K32/D32*100</f>
        <v>80.216394431797013</v>
      </c>
      <c r="P32" s="64">
        <f t="shared" ref="P32:P75" si="31">+K32/C32*100</f>
        <v>8.283992259468608</v>
      </c>
      <c r="R32" s="66"/>
    </row>
    <row r="33" spans="1:18" s="71" customFormat="1" ht="24.95" customHeight="1" x14ac:dyDescent="0.2">
      <c r="A33" s="67" t="s">
        <v>43</v>
      </c>
      <c r="B33" s="68">
        <f>+B34+B35+B36+B37</f>
        <v>4425347</v>
      </c>
      <c r="C33" s="68">
        <f t="shared" ref="C33:G33" si="32">+C34+C35+C36+C37</f>
        <v>4425347</v>
      </c>
      <c r="D33" s="68">
        <f t="shared" si="32"/>
        <v>932072</v>
      </c>
      <c r="E33" s="68">
        <f t="shared" si="32"/>
        <v>421472</v>
      </c>
      <c r="F33" s="68">
        <f t="shared" si="32"/>
        <v>0</v>
      </c>
      <c r="G33" s="68">
        <f t="shared" si="32"/>
        <v>0</v>
      </c>
      <c r="H33" s="69">
        <f t="shared" ref="H33:H94" si="33">+E33/D33*100</f>
        <v>45.218824296835436</v>
      </c>
      <c r="I33" s="68">
        <f>+I34+I35+I36+I37</f>
        <v>0</v>
      </c>
      <c r="J33" s="68">
        <f t="shared" ref="J33:N33" si="34">+J34+J35+J36+J37</f>
        <v>0</v>
      </c>
      <c r="K33" s="68">
        <f t="shared" si="34"/>
        <v>421472</v>
      </c>
      <c r="L33" s="68">
        <f t="shared" si="34"/>
        <v>383934</v>
      </c>
      <c r="M33" s="68">
        <f t="shared" si="34"/>
        <v>510600</v>
      </c>
      <c r="N33" s="68">
        <f t="shared" si="34"/>
        <v>4003875</v>
      </c>
      <c r="O33" s="70">
        <f t="shared" si="30"/>
        <v>45.218824296835436</v>
      </c>
      <c r="P33" s="70">
        <f t="shared" si="31"/>
        <v>9.524044103208178</v>
      </c>
      <c r="R33" s="26"/>
    </row>
    <row r="34" spans="1:18" ht="24.95" customHeight="1" x14ac:dyDescent="0.2">
      <c r="A34" s="72" t="s">
        <v>43</v>
      </c>
      <c r="B34" s="73">
        <v>1409158</v>
      </c>
      <c r="C34" s="73">
        <v>1409158</v>
      </c>
      <c r="D34" s="73">
        <v>260000</v>
      </c>
      <c r="E34" s="73">
        <v>51585</v>
      </c>
      <c r="F34" s="73"/>
      <c r="G34" s="73"/>
      <c r="H34" s="69">
        <f>+E34/D34*100</f>
        <v>19.840384615384615</v>
      </c>
      <c r="I34" s="73"/>
      <c r="J34" s="73"/>
      <c r="K34" s="73">
        <f>+E34+I34+J34</f>
        <v>51585</v>
      </c>
      <c r="L34" s="73">
        <v>51585</v>
      </c>
      <c r="M34" s="73">
        <f>+D34-K34</f>
        <v>208415</v>
      </c>
      <c r="N34" s="73">
        <f>+C34-K34</f>
        <v>1357573</v>
      </c>
      <c r="O34" s="74">
        <f>+K34/D34*100</f>
        <v>19.840384615384615</v>
      </c>
      <c r="P34" s="74">
        <f>+K34/C34*100</f>
        <v>3.6606966713455833</v>
      </c>
      <c r="R34" s="26"/>
    </row>
    <row r="35" spans="1:18" s="71" customFormat="1" ht="24.95" customHeight="1" x14ac:dyDescent="0.2">
      <c r="A35" s="72" t="s">
        <v>44</v>
      </c>
      <c r="B35" s="73">
        <v>2318255</v>
      </c>
      <c r="C35" s="73">
        <v>2318255</v>
      </c>
      <c r="D35" s="73">
        <v>600542</v>
      </c>
      <c r="E35" s="73">
        <v>317745</v>
      </c>
      <c r="F35" s="73"/>
      <c r="G35" s="73"/>
      <c r="H35" s="69">
        <f t="shared" ref="H35:H36" si="35">+E35/D35*100</f>
        <v>52.909704899907084</v>
      </c>
      <c r="I35" s="73"/>
      <c r="J35" s="73"/>
      <c r="K35" s="73">
        <f t="shared" ref="K35:K37" si="36">+E35+I35+J35</f>
        <v>317745</v>
      </c>
      <c r="L35" s="73">
        <v>294129</v>
      </c>
      <c r="M35" s="73">
        <f t="shared" ref="M35:M37" si="37">+D35-K35</f>
        <v>282797</v>
      </c>
      <c r="N35" s="73">
        <f t="shared" ref="N35:N37" si="38">+C35-K35</f>
        <v>2000510</v>
      </c>
      <c r="O35" s="74">
        <f t="shared" ref="O35:O37" si="39">+K35/D35*100</f>
        <v>52.909704899907084</v>
      </c>
      <c r="P35" s="74">
        <f t="shared" ref="P35:P37" si="40">+K35/C35*100</f>
        <v>13.706214372448242</v>
      </c>
      <c r="R35" s="26"/>
    </row>
    <row r="36" spans="1:18" ht="22.5" customHeight="1" x14ac:dyDescent="0.2">
      <c r="A36" s="72" t="s">
        <v>45</v>
      </c>
      <c r="B36" s="73">
        <v>638870</v>
      </c>
      <c r="C36" s="73">
        <v>638870</v>
      </c>
      <c r="D36" s="73">
        <v>59891</v>
      </c>
      <c r="E36" s="73">
        <v>48975</v>
      </c>
      <c r="F36" s="73"/>
      <c r="G36" s="73"/>
      <c r="H36" s="69">
        <f t="shared" si="35"/>
        <v>81.773555292114011</v>
      </c>
      <c r="I36" s="73"/>
      <c r="J36" s="73"/>
      <c r="K36" s="73">
        <f t="shared" si="36"/>
        <v>48975</v>
      </c>
      <c r="L36" s="73">
        <v>35798</v>
      </c>
      <c r="M36" s="73">
        <f t="shared" si="37"/>
        <v>10916</v>
      </c>
      <c r="N36" s="73">
        <f t="shared" si="38"/>
        <v>589895</v>
      </c>
      <c r="O36" s="74">
        <f t="shared" si="39"/>
        <v>81.773555292114011</v>
      </c>
      <c r="P36" s="74">
        <f t="shared" si="40"/>
        <v>7.6658788172867727</v>
      </c>
      <c r="R36" s="26"/>
    </row>
    <row r="37" spans="1:18" s="75" customFormat="1" ht="25.5" customHeight="1" x14ac:dyDescent="0.2">
      <c r="A37" s="72" t="s">
        <v>46</v>
      </c>
      <c r="B37" s="73">
        <v>59064</v>
      </c>
      <c r="C37" s="73">
        <v>59064</v>
      </c>
      <c r="D37" s="73">
        <v>11639</v>
      </c>
      <c r="E37" s="73">
        <v>3167</v>
      </c>
      <c r="F37" s="73"/>
      <c r="G37" s="73"/>
      <c r="H37" s="69">
        <f t="shared" si="33"/>
        <v>27.210241429676092</v>
      </c>
      <c r="I37" s="73"/>
      <c r="J37" s="73"/>
      <c r="K37" s="73">
        <f t="shared" si="36"/>
        <v>3167</v>
      </c>
      <c r="L37" s="73">
        <v>2422</v>
      </c>
      <c r="M37" s="73">
        <f t="shared" si="37"/>
        <v>8472</v>
      </c>
      <c r="N37" s="73">
        <f t="shared" si="38"/>
        <v>55897</v>
      </c>
      <c r="O37" s="74">
        <f t="shared" si="39"/>
        <v>27.210241429676092</v>
      </c>
      <c r="P37" s="74">
        <f t="shared" si="40"/>
        <v>5.3619802248408499</v>
      </c>
      <c r="R37" s="66"/>
    </row>
    <row r="38" spans="1:18" s="60" customFormat="1" ht="31.5" customHeight="1" x14ac:dyDescent="0.2">
      <c r="A38" s="67" t="s">
        <v>47</v>
      </c>
      <c r="B38" s="68">
        <v>25038780</v>
      </c>
      <c r="C38" s="68">
        <v>25038780</v>
      </c>
      <c r="D38" s="68">
        <v>2110705</v>
      </c>
      <c r="E38" s="68">
        <v>2019334</v>
      </c>
      <c r="F38" s="68"/>
      <c r="G38" s="68"/>
      <c r="H38" s="69">
        <f t="shared" si="33"/>
        <v>95.671067250042057</v>
      </c>
      <c r="I38" s="68"/>
      <c r="J38" s="68"/>
      <c r="K38" s="68">
        <f>+E38+I38+J38</f>
        <v>2019334</v>
      </c>
      <c r="L38" s="68">
        <v>1940640</v>
      </c>
      <c r="M38" s="68">
        <f>+D38-K38</f>
        <v>91371</v>
      </c>
      <c r="N38" s="68">
        <f>+C38-K38</f>
        <v>23019446</v>
      </c>
      <c r="O38" s="70">
        <f t="shared" si="30"/>
        <v>95.671067250042057</v>
      </c>
      <c r="P38" s="70">
        <f t="shared" si="31"/>
        <v>8.0648258421536507</v>
      </c>
      <c r="R38" s="26"/>
    </row>
    <row r="39" spans="1:18" s="75" customFormat="1" ht="35.1" customHeight="1" x14ac:dyDescent="0.2">
      <c r="A39" s="62" t="s">
        <v>48</v>
      </c>
      <c r="B39" s="63">
        <f>+B40+B41+B44</f>
        <v>12396128</v>
      </c>
      <c r="C39" s="63">
        <f>+C40+C41+C44</f>
        <v>11944928</v>
      </c>
      <c r="D39" s="63">
        <f t="shared" ref="D39" si="41">+D40+D41+D44</f>
        <v>2312461</v>
      </c>
      <c r="E39" s="63">
        <f>+E40+E41+E44</f>
        <v>764624</v>
      </c>
      <c r="F39" s="63"/>
      <c r="G39" s="63"/>
      <c r="H39" s="64">
        <f t="shared" si="33"/>
        <v>33.065379264774627</v>
      </c>
      <c r="I39" s="63">
        <f>+I40+I41+I44</f>
        <v>101650</v>
      </c>
      <c r="J39" s="63">
        <f t="shared" ref="J39:N39" si="42">+J40+J41+J44</f>
        <v>0</v>
      </c>
      <c r="K39" s="63">
        <f t="shared" si="42"/>
        <v>866274</v>
      </c>
      <c r="L39" s="63">
        <f t="shared" si="42"/>
        <v>522813</v>
      </c>
      <c r="M39" s="63">
        <f t="shared" si="42"/>
        <v>1446187</v>
      </c>
      <c r="N39" s="63">
        <f t="shared" si="42"/>
        <v>11078654</v>
      </c>
      <c r="O39" s="64">
        <f t="shared" si="30"/>
        <v>37.461129074176817</v>
      </c>
      <c r="P39" s="64">
        <f t="shared" si="31"/>
        <v>7.2522329142544848</v>
      </c>
      <c r="R39" s="66"/>
    </row>
    <row r="40" spans="1:18" s="65" customFormat="1" ht="27" customHeight="1" x14ac:dyDescent="0.2">
      <c r="A40" s="67" t="s">
        <v>49</v>
      </c>
      <c r="B40" s="68">
        <v>2147234</v>
      </c>
      <c r="C40" s="68">
        <v>1935034</v>
      </c>
      <c r="D40" s="68">
        <v>625845</v>
      </c>
      <c r="E40" s="68">
        <v>104607</v>
      </c>
      <c r="F40" s="68"/>
      <c r="G40" s="68"/>
      <c r="H40" s="76">
        <f t="shared" si="33"/>
        <v>16.714521966301561</v>
      </c>
      <c r="I40" s="68">
        <v>101650</v>
      </c>
      <c r="J40" s="68"/>
      <c r="K40" s="68">
        <f>+E40+I40+J40</f>
        <v>206257</v>
      </c>
      <c r="L40" s="68">
        <v>71144</v>
      </c>
      <c r="M40" s="68">
        <f>+D40-K40</f>
        <v>419588</v>
      </c>
      <c r="N40" s="68">
        <f>+C40-K40</f>
        <v>1728777</v>
      </c>
      <c r="O40" s="70">
        <f t="shared" si="30"/>
        <v>32.956562727192832</v>
      </c>
      <c r="P40" s="70">
        <f t="shared" si="31"/>
        <v>10.659089194298394</v>
      </c>
      <c r="R40" s="66"/>
    </row>
    <row r="41" spans="1:18" s="71" customFormat="1" ht="26.25" customHeight="1" x14ac:dyDescent="0.2">
      <c r="A41" s="67" t="s">
        <v>50</v>
      </c>
      <c r="B41" s="68">
        <f>+B42</f>
        <v>883629</v>
      </c>
      <c r="C41" s="68">
        <f t="shared" ref="C41:G41" si="43">+C42</f>
        <v>777629</v>
      </c>
      <c r="D41" s="68">
        <f t="shared" si="43"/>
        <v>60512</v>
      </c>
      <c r="E41" s="68">
        <f t="shared" si="43"/>
        <v>34671</v>
      </c>
      <c r="F41" s="68">
        <f t="shared" si="43"/>
        <v>0</v>
      </c>
      <c r="G41" s="68">
        <f t="shared" si="43"/>
        <v>0</v>
      </c>
      <c r="H41" s="64">
        <f t="shared" si="33"/>
        <v>57.296073506081434</v>
      </c>
      <c r="I41" s="68">
        <f>+I42</f>
        <v>0</v>
      </c>
      <c r="J41" s="68">
        <f t="shared" ref="J41:N41" si="44">+J42</f>
        <v>0</v>
      </c>
      <c r="K41" s="68">
        <f t="shared" si="44"/>
        <v>34671</v>
      </c>
      <c r="L41" s="68">
        <f t="shared" si="44"/>
        <v>25385</v>
      </c>
      <c r="M41" s="68">
        <f t="shared" si="44"/>
        <v>25841</v>
      </c>
      <c r="N41" s="68">
        <f t="shared" si="44"/>
        <v>742958</v>
      </c>
      <c r="O41" s="70">
        <f t="shared" si="30"/>
        <v>57.296073506081434</v>
      </c>
      <c r="P41" s="70">
        <f t="shared" si="31"/>
        <v>4.4585528574680211</v>
      </c>
      <c r="R41" s="26"/>
    </row>
    <row r="42" spans="1:18" s="71" customFormat="1" ht="23.25" customHeight="1" x14ac:dyDescent="0.2">
      <c r="A42" s="72" t="s">
        <v>51</v>
      </c>
      <c r="B42" s="73">
        <v>883629</v>
      </c>
      <c r="C42" s="73">
        <v>777629</v>
      </c>
      <c r="D42" s="73">
        <v>60512</v>
      </c>
      <c r="E42" s="73">
        <v>34671</v>
      </c>
      <c r="F42" s="73"/>
      <c r="G42" s="73"/>
      <c r="H42" s="76">
        <f t="shared" si="33"/>
        <v>57.296073506081434</v>
      </c>
      <c r="I42" s="73"/>
      <c r="J42" s="73"/>
      <c r="K42" s="73">
        <f>+E42+I42+J42</f>
        <v>34671</v>
      </c>
      <c r="L42" s="73">
        <v>25385</v>
      </c>
      <c r="M42" s="73">
        <f>+D42-K42</f>
        <v>25841</v>
      </c>
      <c r="N42" s="73">
        <f>+C42-K42</f>
        <v>742958</v>
      </c>
      <c r="O42" s="74">
        <f t="shared" si="30"/>
        <v>57.296073506081434</v>
      </c>
      <c r="P42" s="74">
        <f t="shared" si="31"/>
        <v>4.4585528574680211</v>
      </c>
      <c r="R42" s="26"/>
    </row>
    <row r="43" spans="1:18" s="65" customFormat="1" ht="35.1" customHeight="1" x14ac:dyDescent="0.2">
      <c r="A43" s="77" t="s">
        <v>52</v>
      </c>
      <c r="B43" s="78">
        <v>18332000</v>
      </c>
      <c r="C43" s="78">
        <v>18332000</v>
      </c>
      <c r="D43" s="78">
        <v>2849464</v>
      </c>
      <c r="E43" s="78">
        <v>343917</v>
      </c>
      <c r="F43" s="78"/>
      <c r="G43" s="78"/>
      <c r="H43" s="79">
        <f t="shared" si="33"/>
        <v>12.06953307709801</v>
      </c>
      <c r="I43" s="78">
        <v>370663</v>
      </c>
      <c r="J43" s="78"/>
      <c r="K43" s="78">
        <f>+E43+I43+J43</f>
        <v>714580</v>
      </c>
      <c r="L43" s="78">
        <v>249912</v>
      </c>
      <c r="M43" s="78">
        <f>+D43-K43</f>
        <v>2134884</v>
      </c>
      <c r="N43" s="78">
        <f>+C43-K43</f>
        <v>17617420</v>
      </c>
      <c r="O43" s="79">
        <f t="shared" si="30"/>
        <v>25.077698823357657</v>
      </c>
      <c r="P43" s="79">
        <f t="shared" si="31"/>
        <v>3.8979925812786385</v>
      </c>
      <c r="R43" s="66"/>
    </row>
    <row r="44" spans="1:18" s="80" customFormat="1" ht="34.5" customHeight="1" x14ac:dyDescent="0.2">
      <c r="A44" s="67" t="s">
        <v>53</v>
      </c>
      <c r="B44" s="68">
        <v>9365265</v>
      </c>
      <c r="C44" s="68">
        <v>9232265</v>
      </c>
      <c r="D44" s="68">
        <v>1626104</v>
      </c>
      <c r="E44" s="68">
        <v>625346</v>
      </c>
      <c r="F44" s="68"/>
      <c r="G44" s="68"/>
      <c r="H44" s="69">
        <f t="shared" si="33"/>
        <v>38.456703876258835</v>
      </c>
      <c r="I44" s="68"/>
      <c r="J44" s="68"/>
      <c r="K44" s="68">
        <f>+E44+I44+J44</f>
        <v>625346</v>
      </c>
      <c r="L44" s="68">
        <v>426284</v>
      </c>
      <c r="M44" s="68">
        <f>+D44-K44</f>
        <v>1000758</v>
      </c>
      <c r="N44" s="68">
        <f>+C44-K44</f>
        <v>8606919</v>
      </c>
      <c r="O44" s="70">
        <f t="shared" si="30"/>
        <v>38.456703876258835</v>
      </c>
      <c r="P44" s="70">
        <f t="shared" si="31"/>
        <v>6.7734840800171998</v>
      </c>
      <c r="R44" s="26"/>
    </row>
    <row r="45" spans="1:18" s="65" customFormat="1" ht="35.1" customHeight="1" x14ac:dyDescent="0.2">
      <c r="A45" s="62" t="s">
        <v>54</v>
      </c>
      <c r="B45" s="63">
        <f>+B46+B49+B50</f>
        <v>1628854</v>
      </c>
      <c r="C45" s="63">
        <f>+C46+C49+C50</f>
        <v>1938175</v>
      </c>
      <c r="D45" s="63">
        <f t="shared" ref="D45:E45" si="45">+D46+D49+D50</f>
        <v>1029209</v>
      </c>
      <c r="E45" s="63">
        <f t="shared" si="45"/>
        <v>220706</v>
      </c>
      <c r="F45" s="63"/>
      <c r="G45" s="63"/>
      <c r="H45" s="64">
        <f t="shared" si="33"/>
        <v>21.444235330239046</v>
      </c>
      <c r="I45" s="63">
        <f>+I46+I49+I50</f>
        <v>0</v>
      </c>
      <c r="J45" s="63">
        <f t="shared" ref="J45:N45" si="46">+J46+J49+J50</f>
        <v>0</v>
      </c>
      <c r="K45" s="63">
        <f t="shared" si="46"/>
        <v>220706</v>
      </c>
      <c r="L45" s="63">
        <f t="shared" si="46"/>
        <v>46431</v>
      </c>
      <c r="M45" s="63">
        <f t="shared" si="46"/>
        <v>808503</v>
      </c>
      <c r="N45" s="63">
        <f t="shared" si="46"/>
        <v>1717469</v>
      </c>
      <c r="O45" s="64">
        <f t="shared" si="30"/>
        <v>21.444235330239046</v>
      </c>
      <c r="P45" s="64">
        <f t="shared" si="31"/>
        <v>11.387310227404646</v>
      </c>
      <c r="R45" s="66"/>
    </row>
    <row r="46" spans="1:18" s="71" customFormat="1" ht="32.25" customHeight="1" x14ac:dyDescent="0.2">
      <c r="A46" s="67" t="s">
        <v>55</v>
      </c>
      <c r="B46" s="68">
        <f>+B47+B48</f>
        <v>318778</v>
      </c>
      <c r="C46" s="68">
        <f t="shared" ref="C46:E46" si="47">+C47+C48</f>
        <v>318778</v>
      </c>
      <c r="D46" s="68">
        <f t="shared" si="47"/>
        <v>30111</v>
      </c>
      <c r="E46" s="68">
        <f t="shared" si="47"/>
        <v>21123</v>
      </c>
      <c r="F46" s="68"/>
      <c r="G46" s="68"/>
      <c r="H46" s="69">
        <f t="shared" si="33"/>
        <v>70.150443359569593</v>
      </c>
      <c r="I46" s="68">
        <f>+I47+I48</f>
        <v>0</v>
      </c>
      <c r="J46" s="68">
        <f t="shared" ref="J46:N46" si="48">+J47+J48</f>
        <v>0</v>
      </c>
      <c r="K46" s="68">
        <f t="shared" si="48"/>
        <v>21123</v>
      </c>
      <c r="L46" s="68">
        <f t="shared" si="48"/>
        <v>15142</v>
      </c>
      <c r="M46" s="68">
        <f t="shared" si="48"/>
        <v>8988</v>
      </c>
      <c r="N46" s="68">
        <f t="shared" si="48"/>
        <v>297655</v>
      </c>
      <c r="O46" s="70">
        <f t="shared" si="30"/>
        <v>70.150443359569593</v>
      </c>
      <c r="P46" s="70">
        <f t="shared" si="31"/>
        <v>6.6262414595737482</v>
      </c>
      <c r="R46" s="26"/>
    </row>
    <row r="47" spans="1:18" ht="24.95" customHeight="1" x14ac:dyDescent="0.2">
      <c r="A47" s="72" t="s">
        <v>56</v>
      </c>
      <c r="B47" s="73">
        <v>308428</v>
      </c>
      <c r="C47" s="73">
        <v>308428</v>
      </c>
      <c r="D47" s="73">
        <v>26661</v>
      </c>
      <c r="E47" s="73">
        <v>21123</v>
      </c>
      <c r="F47" s="73"/>
      <c r="G47" s="73"/>
      <c r="H47" s="81">
        <f t="shared" si="33"/>
        <v>79.22808596826826</v>
      </c>
      <c r="I47" s="73"/>
      <c r="J47" s="73"/>
      <c r="K47" s="73">
        <f>+E47+I47+J47</f>
        <v>21123</v>
      </c>
      <c r="L47" s="73">
        <v>15142</v>
      </c>
      <c r="M47" s="73">
        <f>+D47-K47</f>
        <v>5538</v>
      </c>
      <c r="N47" s="73">
        <f>+C47-K47</f>
        <v>287305</v>
      </c>
      <c r="O47" s="74">
        <f t="shared" si="30"/>
        <v>79.22808596826826</v>
      </c>
      <c r="P47" s="74">
        <f t="shared" si="31"/>
        <v>6.8485999974062022</v>
      </c>
      <c r="R47" s="26"/>
    </row>
    <row r="48" spans="1:18" s="65" customFormat="1" ht="27" customHeight="1" x14ac:dyDescent="0.2">
      <c r="A48" s="72" t="s">
        <v>57</v>
      </c>
      <c r="B48" s="73">
        <v>10350</v>
      </c>
      <c r="C48" s="73">
        <v>10350</v>
      </c>
      <c r="D48" s="73">
        <v>3450</v>
      </c>
      <c r="E48" s="73">
        <v>0</v>
      </c>
      <c r="F48" s="73"/>
      <c r="G48" s="73"/>
      <c r="H48" s="81">
        <f t="shared" si="33"/>
        <v>0</v>
      </c>
      <c r="I48" s="73"/>
      <c r="J48" s="73"/>
      <c r="K48" s="73">
        <f>+E48+I48+J48</f>
        <v>0</v>
      </c>
      <c r="L48" s="73"/>
      <c r="M48" s="73">
        <f>+D48-K48</f>
        <v>3450</v>
      </c>
      <c r="N48" s="73">
        <f>+C48-K48</f>
        <v>10350</v>
      </c>
      <c r="O48" s="74">
        <f t="shared" si="30"/>
        <v>0</v>
      </c>
      <c r="P48" s="74">
        <f t="shared" si="31"/>
        <v>0</v>
      </c>
      <c r="R48" s="66"/>
    </row>
    <row r="49" spans="1:18" s="65" customFormat="1" ht="29.25" customHeight="1" x14ac:dyDescent="0.2">
      <c r="A49" s="67" t="s">
        <v>58</v>
      </c>
      <c r="B49" s="68">
        <v>1135223</v>
      </c>
      <c r="C49" s="68">
        <v>1454544</v>
      </c>
      <c r="D49" s="68">
        <v>976299</v>
      </c>
      <c r="E49" s="68">
        <v>188979</v>
      </c>
      <c r="F49" s="68"/>
      <c r="G49" s="68"/>
      <c r="H49" s="69">
        <f t="shared" si="33"/>
        <v>19.356672494799238</v>
      </c>
      <c r="I49" s="68"/>
      <c r="J49" s="68"/>
      <c r="K49" s="68">
        <f>+E49+I49+J49</f>
        <v>188979</v>
      </c>
      <c r="L49" s="68">
        <v>23982</v>
      </c>
      <c r="M49" s="68">
        <f>+D49-K49</f>
        <v>787320</v>
      </c>
      <c r="N49" s="68">
        <f>+C49-K49</f>
        <v>1265565</v>
      </c>
      <c r="O49" s="70">
        <f t="shared" si="30"/>
        <v>19.356672494799238</v>
      </c>
      <c r="P49" s="70">
        <f t="shared" si="31"/>
        <v>12.992319242319242</v>
      </c>
      <c r="R49" s="66"/>
    </row>
    <row r="50" spans="1:18" s="60" customFormat="1" ht="33" customHeight="1" x14ac:dyDescent="0.2">
      <c r="A50" s="67" t="s">
        <v>59</v>
      </c>
      <c r="B50" s="68">
        <v>174853</v>
      </c>
      <c r="C50" s="68">
        <v>164853</v>
      </c>
      <c r="D50" s="68">
        <v>22799</v>
      </c>
      <c r="E50" s="68">
        <v>10604</v>
      </c>
      <c r="F50" s="68"/>
      <c r="G50" s="68"/>
      <c r="H50" s="69">
        <f t="shared" si="33"/>
        <v>46.510811877713934</v>
      </c>
      <c r="I50" s="68"/>
      <c r="J50" s="68"/>
      <c r="K50" s="68">
        <f>+E50+I50+J50</f>
        <v>10604</v>
      </c>
      <c r="L50" s="68">
        <v>7307</v>
      </c>
      <c r="M50" s="68">
        <f>+D50-K50</f>
        <v>12195</v>
      </c>
      <c r="N50" s="68">
        <f>+C50-K50</f>
        <v>154249</v>
      </c>
      <c r="O50" s="70">
        <f t="shared" si="30"/>
        <v>46.510811877713934</v>
      </c>
      <c r="P50" s="70">
        <f t="shared" si="31"/>
        <v>6.4323973479402854</v>
      </c>
      <c r="R50" s="26"/>
    </row>
    <row r="51" spans="1:18" ht="40.5" customHeight="1" x14ac:dyDescent="0.2">
      <c r="A51" s="62" t="s">
        <v>60</v>
      </c>
      <c r="B51" s="63">
        <f>+B52</f>
        <v>2645617</v>
      </c>
      <c r="C51" s="63">
        <f t="shared" ref="C51:E51" si="49">+C52</f>
        <v>2468796</v>
      </c>
      <c r="D51" s="63">
        <f t="shared" si="49"/>
        <v>241873</v>
      </c>
      <c r="E51" s="63">
        <f t="shared" si="49"/>
        <v>188421</v>
      </c>
      <c r="F51" s="63"/>
      <c r="G51" s="63"/>
      <c r="H51" s="64">
        <f t="shared" si="33"/>
        <v>77.900799179734818</v>
      </c>
      <c r="I51" s="63">
        <f>+I52</f>
        <v>0</v>
      </c>
      <c r="J51" s="63"/>
      <c r="K51" s="63">
        <f t="shared" ref="K51:N51" si="50">+K52</f>
        <v>188421</v>
      </c>
      <c r="L51" s="63">
        <f t="shared" si="50"/>
        <v>175910</v>
      </c>
      <c r="M51" s="63">
        <f t="shared" si="50"/>
        <v>53452</v>
      </c>
      <c r="N51" s="63">
        <f t="shared" si="50"/>
        <v>2280375</v>
      </c>
      <c r="O51" s="64">
        <f t="shared" si="30"/>
        <v>77.900799179734818</v>
      </c>
      <c r="P51" s="64">
        <f t="shared" si="31"/>
        <v>7.6321008297161859</v>
      </c>
      <c r="R51" s="26"/>
    </row>
    <row r="52" spans="1:18" s="60" customFormat="1" ht="34.5" customHeight="1" x14ac:dyDescent="0.2">
      <c r="A52" s="67" t="s">
        <v>61</v>
      </c>
      <c r="B52" s="68">
        <v>2645617</v>
      </c>
      <c r="C52" s="68">
        <v>2468796</v>
      </c>
      <c r="D52" s="68">
        <v>241873</v>
      </c>
      <c r="E52" s="68">
        <v>188421</v>
      </c>
      <c r="F52" s="68"/>
      <c r="G52" s="68"/>
      <c r="H52" s="69">
        <f t="shared" si="33"/>
        <v>77.900799179734818</v>
      </c>
      <c r="I52" s="68"/>
      <c r="J52" s="68"/>
      <c r="K52" s="68">
        <f>+E52+I52+J52</f>
        <v>188421</v>
      </c>
      <c r="L52" s="68">
        <v>175910</v>
      </c>
      <c r="M52" s="68">
        <f>+D52-K52</f>
        <v>53452</v>
      </c>
      <c r="N52" s="68">
        <f>+C52-K52</f>
        <v>2280375</v>
      </c>
      <c r="O52" s="70">
        <f t="shared" si="30"/>
        <v>77.900799179734818</v>
      </c>
      <c r="P52" s="70">
        <f t="shared" si="31"/>
        <v>7.6321008297161859</v>
      </c>
      <c r="R52" s="26"/>
    </row>
    <row r="53" spans="1:18" s="65" customFormat="1" ht="35.1" customHeight="1" x14ac:dyDescent="0.2">
      <c r="A53" s="62" t="s">
        <v>62</v>
      </c>
      <c r="B53" s="63">
        <f>+B54</f>
        <v>9817424</v>
      </c>
      <c r="C53" s="63">
        <f t="shared" ref="C53:E53" si="51">+C54</f>
        <v>8426195</v>
      </c>
      <c r="D53" s="63">
        <f t="shared" si="51"/>
        <v>2621319</v>
      </c>
      <c r="E53" s="63">
        <f t="shared" si="51"/>
        <v>186944</v>
      </c>
      <c r="F53" s="63"/>
      <c r="G53" s="63"/>
      <c r="H53" s="64">
        <f t="shared" si="33"/>
        <v>7.1316768390264604</v>
      </c>
      <c r="I53" s="63">
        <f>+I54</f>
        <v>280000</v>
      </c>
      <c r="J53" s="63">
        <f t="shared" ref="J53:N53" si="52">+J54</f>
        <v>0</v>
      </c>
      <c r="K53" s="63">
        <f t="shared" si="52"/>
        <v>466944</v>
      </c>
      <c r="L53" s="63">
        <f t="shared" si="52"/>
        <v>134934</v>
      </c>
      <c r="M53" s="63">
        <f t="shared" si="52"/>
        <v>2154375</v>
      </c>
      <c r="N53" s="63">
        <f t="shared" si="52"/>
        <v>7959251</v>
      </c>
      <c r="O53" s="64">
        <f t="shared" si="30"/>
        <v>17.81332222442213</v>
      </c>
      <c r="P53" s="64">
        <f t="shared" si="31"/>
        <v>5.541576001979541</v>
      </c>
      <c r="R53" s="66"/>
    </row>
    <row r="54" spans="1:18" ht="24.95" customHeight="1" x14ac:dyDescent="0.2">
      <c r="A54" s="67" t="s">
        <v>63</v>
      </c>
      <c r="B54" s="68">
        <f>+B55+B56+B57+B58+B59</f>
        <v>9817424</v>
      </c>
      <c r="C54" s="68">
        <f t="shared" ref="C54:G54" si="53">+C55+C56+C57+C58+C59</f>
        <v>8426195</v>
      </c>
      <c r="D54" s="68">
        <f t="shared" si="53"/>
        <v>2621319</v>
      </c>
      <c r="E54" s="68">
        <f t="shared" si="53"/>
        <v>186944</v>
      </c>
      <c r="F54" s="68">
        <f t="shared" si="53"/>
        <v>0</v>
      </c>
      <c r="G54" s="68">
        <f t="shared" si="53"/>
        <v>0</v>
      </c>
      <c r="H54" s="69">
        <f t="shared" si="33"/>
        <v>7.1316768390264604</v>
      </c>
      <c r="I54" s="68">
        <f>+I55+I56+I57+I58+I59</f>
        <v>280000</v>
      </c>
      <c r="J54" s="68">
        <f t="shared" ref="J54:N54" si="54">+J55+J56+J57+J58+J59</f>
        <v>0</v>
      </c>
      <c r="K54" s="68">
        <f t="shared" si="54"/>
        <v>466944</v>
      </c>
      <c r="L54" s="68">
        <f t="shared" si="54"/>
        <v>134934</v>
      </c>
      <c r="M54" s="68">
        <f t="shared" si="54"/>
        <v>2154375</v>
      </c>
      <c r="N54" s="68">
        <f t="shared" si="54"/>
        <v>7959251</v>
      </c>
      <c r="O54" s="70">
        <f t="shared" si="30"/>
        <v>17.81332222442213</v>
      </c>
      <c r="P54" s="70">
        <f t="shared" si="31"/>
        <v>5.541576001979541</v>
      </c>
      <c r="R54" s="26"/>
    </row>
    <row r="55" spans="1:18" ht="24.95" customHeight="1" x14ac:dyDescent="0.2">
      <c r="A55" s="82" t="s">
        <v>64</v>
      </c>
      <c r="B55" s="83">
        <v>6894653</v>
      </c>
      <c r="C55" s="83">
        <v>5543424</v>
      </c>
      <c r="D55" s="83">
        <v>2139364</v>
      </c>
      <c r="E55" s="83">
        <v>31689</v>
      </c>
      <c r="F55" s="83"/>
      <c r="G55" s="83"/>
      <c r="H55" s="84">
        <f t="shared" si="33"/>
        <v>1.4812346099121048</v>
      </c>
      <c r="I55" s="83">
        <v>280000</v>
      </c>
      <c r="J55" s="83"/>
      <c r="K55" s="83">
        <f>+E55+I55+J55</f>
        <v>311689</v>
      </c>
      <c r="L55" s="83">
        <v>21594</v>
      </c>
      <c r="M55" s="83">
        <f>+D55-K55</f>
        <v>1827675</v>
      </c>
      <c r="N55" s="83">
        <f>+C55-K55</f>
        <v>5231735</v>
      </c>
      <c r="O55" s="85">
        <f t="shared" si="30"/>
        <v>14.569236464668938</v>
      </c>
      <c r="P55" s="85">
        <f t="shared" si="31"/>
        <v>5.6226801341553525</v>
      </c>
      <c r="R55" s="26"/>
    </row>
    <row r="56" spans="1:18" ht="24.95" customHeight="1" x14ac:dyDescent="0.2">
      <c r="A56" s="72" t="s">
        <v>65</v>
      </c>
      <c r="B56" s="73">
        <v>1650360</v>
      </c>
      <c r="C56" s="73">
        <v>1650360</v>
      </c>
      <c r="D56" s="73">
        <v>249180</v>
      </c>
      <c r="E56" s="73">
        <v>92784</v>
      </c>
      <c r="F56" s="73"/>
      <c r="G56" s="73"/>
      <c r="H56" s="81">
        <f t="shared" si="33"/>
        <v>37.235733204912115</v>
      </c>
      <c r="I56" s="73"/>
      <c r="J56" s="73"/>
      <c r="K56" s="73">
        <f t="shared" ref="K56:K59" si="55">+E56+I56+J56</f>
        <v>92784</v>
      </c>
      <c r="L56" s="73">
        <v>69130</v>
      </c>
      <c r="M56" s="73">
        <f>+D56-K56</f>
        <v>156396</v>
      </c>
      <c r="N56" s="73">
        <f>+C56-K56</f>
        <v>1557576</v>
      </c>
      <c r="O56" s="74">
        <f t="shared" si="30"/>
        <v>37.235733204912115</v>
      </c>
      <c r="P56" s="74">
        <f t="shared" si="31"/>
        <v>5.6220460990329384</v>
      </c>
      <c r="R56" s="26"/>
    </row>
    <row r="57" spans="1:18" ht="24.95" customHeight="1" x14ac:dyDescent="0.2">
      <c r="A57" s="82" t="s">
        <v>66</v>
      </c>
      <c r="B57" s="83">
        <v>789361</v>
      </c>
      <c r="C57" s="83">
        <v>749361</v>
      </c>
      <c r="D57" s="83">
        <v>190759</v>
      </c>
      <c r="E57" s="83">
        <v>36136</v>
      </c>
      <c r="F57" s="83"/>
      <c r="G57" s="83"/>
      <c r="H57" s="84">
        <f t="shared" si="33"/>
        <v>18.943273973967152</v>
      </c>
      <c r="I57" s="83"/>
      <c r="J57" s="83"/>
      <c r="K57" s="83">
        <f t="shared" si="55"/>
        <v>36136</v>
      </c>
      <c r="L57" s="83">
        <v>25202</v>
      </c>
      <c r="M57" s="83">
        <f>+D57-K57</f>
        <v>154623</v>
      </c>
      <c r="N57" s="83">
        <f>+C57-K57</f>
        <v>713225</v>
      </c>
      <c r="O57" s="85">
        <f t="shared" si="30"/>
        <v>18.943273973967152</v>
      </c>
      <c r="P57" s="85">
        <f t="shared" si="31"/>
        <v>4.8222418834180054</v>
      </c>
      <c r="R57" s="26"/>
    </row>
    <row r="58" spans="1:18" s="86" customFormat="1" ht="24.95" customHeight="1" x14ac:dyDescent="0.25">
      <c r="A58" s="72" t="s">
        <v>67</v>
      </c>
      <c r="B58" s="73">
        <v>481945</v>
      </c>
      <c r="C58" s="73">
        <v>481945</v>
      </c>
      <c r="D58" s="73">
        <v>41866</v>
      </c>
      <c r="E58" s="73">
        <v>26335</v>
      </c>
      <c r="F58" s="73"/>
      <c r="G58" s="73"/>
      <c r="H58" s="81">
        <f t="shared" si="33"/>
        <v>62.903071704963452</v>
      </c>
      <c r="I58" s="73"/>
      <c r="J58" s="73"/>
      <c r="K58" s="73">
        <f t="shared" si="55"/>
        <v>26335</v>
      </c>
      <c r="L58" s="73">
        <v>19008</v>
      </c>
      <c r="M58" s="73">
        <f>+D58-K58</f>
        <v>15531</v>
      </c>
      <c r="N58" s="73">
        <f>+C58-K58</f>
        <v>455610</v>
      </c>
      <c r="O58" s="74">
        <f t="shared" si="30"/>
        <v>62.903071704963452</v>
      </c>
      <c r="P58" s="74">
        <f t="shared" si="31"/>
        <v>5.4643164676467233</v>
      </c>
      <c r="R58" s="26"/>
    </row>
    <row r="59" spans="1:18" s="87" customFormat="1" ht="31.5" customHeight="1" x14ac:dyDescent="0.25">
      <c r="A59" s="72" t="s">
        <v>68</v>
      </c>
      <c r="B59" s="73">
        <v>1105</v>
      </c>
      <c r="C59" s="73">
        <v>1105</v>
      </c>
      <c r="D59" s="73">
        <v>150</v>
      </c>
      <c r="E59" s="73"/>
      <c r="F59" s="73"/>
      <c r="G59" s="73"/>
      <c r="H59" s="81">
        <f t="shared" si="33"/>
        <v>0</v>
      </c>
      <c r="I59" s="73"/>
      <c r="J59" s="73"/>
      <c r="K59" s="73">
        <f t="shared" si="55"/>
        <v>0</v>
      </c>
      <c r="L59" s="73"/>
      <c r="M59" s="73">
        <f>+D59-K59</f>
        <v>150</v>
      </c>
      <c r="N59" s="73">
        <f>+C59-K59</f>
        <v>1105</v>
      </c>
      <c r="O59" s="74">
        <f t="shared" si="30"/>
        <v>0</v>
      </c>
      <c r="P59" s="74">
        <f t="shared" si="31"/>
        <v>0</v>
      </c>
      <c r="R59" s="26"/>
    </row>
    <row r="60" spans="1:18" s="86" customFormat="1" ht="24.95" customHeight="1" x14ac:dyDescent="0.25">
      <c r="A60" s="62" t="s">
        <v>69</v>
      </c>
      <c r="B60" s="63">
        <f>+B61+B62+B63</f>
        <v>16710220</v>
      </c>
      <c r="C60" s="63">
        <f t="shared" ref="C60:G60" si="56">+C61+C62+C63</f>
        <v>19166769</v>
      </c>
      <c r="D60" s="63">
        <f t="shared" si="56"/>
        <v>12588611</v>
      </c>
      <c r="E60" s="63">
        <f t="shared" si="56"/>
        <v>427397</v>
      </c>
      <c r="F60" s="63">
        <f t="shared" si="56"/>
        <v>0</v>
      </c>
      <c r="G60" s="63">
        <f t="shared" si="56"/>
        <v>0</v>
      </c>
      <c r="H60" s="64">
        <f t="shared" si="33"/>
        <v>3.395108483374377</v>
      </c>
      <c r="I60" s="63">
        <f>+I61+I62+I63</f>
        <v>0</v>
      </c>
      <c r="J60" s="63">
        <f t="shared" ref="J60:N60" si="57">+J61+J62+J63</f>
        <v>0</v>
      </c>
      <c r="K60" s="63">
        <f t="shared" si="57"/>
        <v>427397</v>
      </c>
      <c r="L60" s="63">
        <f t="shared" si="57"/>
        <v>306070</v>
      </c>
      <c r="M60" s="63">
        <f t="shared" si="57"/>
        <v>12161214</v>
      </c>
      <c r="N60" s="63">
        <f t="shared" si="57"/>
        <v>18739372</v>
      </c>
      <c r="O60" s="64">
        <f t="shared" si="30"/>
        <v>3.395108483374377</v>
      </c>
      <c r="P60" s="64">
        <f t="shared" si="31"/>
        <v>2.2298854856548851</v>
      </c>
      <c r="R60" s="26"/>
    </row>
    <row r="61" spans="1:18" s="86" customFormat="1" ht="24.95" customHeight="1" x14ac:dyDescent="0.25">
      <c r="A61" s="72" t="s">
        <v>70</v>
      </c>
      <c r="B61" s="73">
        <v>13831195</v>
      </c>
      <c r="C61" s="73">
        <v>16287744</v>
      </c>
      <c r="D61" s="73">
        <v>12357891</v>
      </c>
      <c r="E61" s="73">
        <v>257994</v>
      </c>
      <c r="F61" s="73"/>
      <c r="G61" s="73"/>
      <c r="H61" s="81">
        <f t="shared" si="33"/>
        <v>2.0876863212339387</v>
      </c>
      <c r="I61" s="73"/>
      <c r="J61" s="73"/>
      <c r="K61" s="73">
        <f>+E61+I61+J61</f>
        <v>257994</v>
      </c>
      <c r="L61" s="73">
        <v>181501</v>
      </c>
      <c r="M61" s="73">
        <f>+D61-K61</f>
        <v>12099897</v>
      </c>
      <c r="N61" s="73">
        <f>+C61-K61</f>
        <v>16029750</v>
      </c>
      <c r="O61" s="74">
        <f t="shared" si="30"/>
        <v>2.0876863212339387</v>
      </c>
      <c r="P61" s="74">
        <f t="shared" si="31"/>
        <v>1.5839762707468878</v>
      </c>
      <c r="R61" s="26"/>
    </row>
    <row r="62" spans="1:18" s="86" customFormat="1" ht="24.95" customHeight="1" x14ac:dyDescent="0.25">
      <c r="A62" s="72" t="s">
        <v>71</v>
      </c>
      <c r="B62" s="73">
        <v>1603880</v>
      </c>
      <c r="C62" s="73">
        <v>1603880</v>
      </c>
      <c r="D62" s="73">
        <v>128715</v>
      </c>
      <c r="E62" s="73">
        <v>97515</v>
      </c>
      <c r="F62" s="73"/>
      <c r="G62" s="73"/>
      <c r="H62" s="81">
        <f t="shared" si="33"/>
        <v>75.760400885677655</v>
      </c>
      <c r="I62" s="73"/>
      <c r="J62" s="73"/>
      <c r="K62" s="73">
        <f>+E62+I62+J62</f>
        <v>97515</v>
      </c>
      <c r="L62" s="73">
        <v>72418</v>
      </c>
      <c r="M62" s="73">
        <f>+D62-K62</f>
        <v>31200</v>
      </c>
      <c r="N62" s="73">
        <f>+C62-K62</f>
        <v>1506365</v>
      </c>
      <c r="O62" s="74">
        <f t="shared" si="30"/>
        <v>75.760400885677655</v>
      </c>
      <c r="P62" s="74">
        <f t="shared" si="31"/>
        <v>6.0799436366810484</v>
      </c>
      <c r="R62" s="26"/>
    </row>
    <row r="63" spans="1:18" s="87" customFormat="1" ht="26.25" customHeight="1" x14ac:dyDescent="0.25">
      <c r="A63" s="72" t="s">
        <v>72</v>
      </c>
      <c r="B63" s="73">
        <v>1275145</v>
      </c>
      <c r="C63" s="73">
        <v>1275145</v>
      </c>
      <c r="D63" s="73">
        <v>102005</v>
      </c>
      <c r="E63" s="73">
        <v>71888</v>
      </c>
      <c r="F63" s="73"/>
      <c r="G63" s="73"/>
      <c r="H63" s="81">
        <f t="shared" si="33"/>
        <v>70.474976716827612</v>
      </c>
      <c r="I63" s="73"/>
      <c r="J63" s="73"/>
      <c r="K63" s="73">
        <f>+E63+I63+J63</f>
        <v>71888</v>
      </c>
      <c r="L63" s="73">
        <v>52151</v>
      </c>
      <c r="M63" s="73">
        <f>+D63-K63</f>
        <v>30117</v>
      </c>
      <c r="N63" s="73">
        <f>+C63-K63</f>
        <v>1203257</v>
      </c>
      <c r="O63" s="74">
        <f t="shared" si="30"/>
        <v>70.474976716827612</v>
      </c>
      <c r="P63" s="74">
        <f t="shared" si="31"/>
        <v>5.6376333671856926</v>
      </c>
      <c r="R63" s="26"/>
    </row>
    <row r="64" spans="1:18" s="88" customFormat="1" ht="35.1" customHeight="1" x14ac:dyDescent="0.25">
      <c r="A64" s="62" t="s">
        <v>73</v>
      </c>
      <c r="B64" s="63">
        <f>+B65+B66+B67+B70+B71</f>
        <v>5178434</v>
      </c>
      <c r="C64" s="63">
        <f t="shared" ref="C64:G64" si="58">+C65+C66+C67+C70+C71</f>
        <v>5153934</v>
      </c>
      <c r="D64" s="63">
        <f t="shared" si="58"/>
        <v>511173</v>
      </c>
      <c r="E64" s="63">
        <f t="shared" si="58"/>
        <v>380124</v>
      </c>
      <c r="F64" s="63">
        <f t="shared" si="58"/>
        <v>0</v>
      </c>
      <c r="G64" s="63">
        <f t="shared" si="58"/>
        <v>0</v>
      </c>
      <c r="H64" s="64">
        <f t="shared" si="33"/>
        <v>74.363082557177322</v>
      </c>
      <c r="I64" s="63">
        <f>+I65+I66+I67+I70+I71</f>
        <v>0</v>
      </c>
      <c r="J64" s="63">
        <f t="shared" ref="J64:N64" si="59">+J65+J66+J67+J70+J71</f>
        <v>0</v>
      </c>
      <c r="K64" s="63">
        <f>+K65+K66+K67+K70+K71</f>
        <v>380124</v>
      </c>
      <c r="L64" s="63">
        <f>+L65+L66+L67+L70+L71</f>
        <v>263343</v>
      </c>
      <c r="M64" s="63">
        <f t="shared" si="59"/>
        <v>131049</v>
      </c>
      <c r="N64" s="63">
        <f t="shared" si="59"/>
        <v>4773810</v>
      </c>
      <c r="O64" s="64">
        <f t="shared" si="30"/>
        <v>74.363082557177322</v>
      </c>
      <c r="P64" s="64">
        <f t="shared" si="31"/>
        <v>7.3754145862170519</v>
      </c>
      <c r="R64" s="66"/>
    </row>
    <row r="65" spans="1:18" s="88" customFormat="1" ht="32.25" customHeight="1" x14ac:dyDescent="0.25">
      <c r="A65" s="67" t="s">
        <v>74</v>
      </c>
      <c r="B65" s="68">
        <v>2931098</v>
      </c>
      <c r="C65" s="68">
        <v>2914098</v>
      </c>
      <c r="D65" s="68">
        <v>244593</v>
      </c>
      <c r="E65" s="68">
        <v>234824</v>
      </c>
      <c r="F65" s="68"/>
      <c r="G65" s="68"/>
      <c r="H65" s="69">
        <f t="shared" si="33"/>
        <v>96.00601816078138</v>
      </c>
      <c r="I65" s="68"/>
      <c r="J65" s="68"/>
      <c r="K65" s="68">
        <f>+E65+I65+J65</f>
        <v>234824</v>
      </c>
      <c r="L65" s="68">
        <v>160340</v>
      </c>
      <c r="M65" s="68">
        <f>+D65-K65</f>
        <v>9769</v>
      </c>
      <c r="N65" s="68">
        <f>+C65-K65</f>
        <v>2679274</v>
      </c>
      <c r="O65" s="70">
        <f t="shared" si="30"/>
        <v>96.00601816078138</v>
      </c>
      <c r="P65" s="70">
        <f t="shared" si="31"/>
        <v>8.0582053177346822</v>
      </c>
      <c r="R65" s="66"/>
    </row>
    <row r="66" spans="1:18" s="88" customFormat="1" ht="35.1" customHeight="1" x14ac:dyDescent="0.25">
      <c r="A66" s="67" t="s">
        <v>75</v>
      </c>
      <c r="B66" s="68">
        <v>701183</v>
      </c>
      <c r="C66" s="68">
        <v>696683</v>
      </c>
      <c r="D66" s="68">
        <v>67136</v>
      </c>
      <c r="E66" s="68">
        <v>52317</v>
      </c>
      <c r="F66" s="68"/>
      <c r="G66" s="68"/>
      <c r="H66" s="69">
        <f t="shared" si="33"/>
        <v>77.926894661582452</v>
      </c>
      <c r="I66" s="68"/>
      <c r="J66" s="68"/>
      <c r="K66" s="68">
        <f>+E66+I66+J66</f>
        <v>52317</v>
      </c>
      <c r="L66" s="68">
        <v>36183</v>
      </c>
      <c r="M66" s="68">
        <f>+D66-K66</f>
        <v>14819</v>
      </c>
      <c r="N66" s="68">
        <f>+C66-K66</f>
        <v>644366</v>
      </c>
      <c r="O66" s="70">
        <f t="shared" si="30"/>
        <v>77.926894661582452</v>
      </c>
      <c r="P66" s="70">
        <f t="shared" si="31"/>
        <v>7.5094411662118929</v>
      </c>
      <c r="R66" s="66"/>
    </row>
    <row r="67" spans="1:18" s="86" customFormat="1" ht="24.95" customHeight="1" x14ac:dyDescent="0.25">
      <c r="A67" s="67" t="s">
        <v>76</v>
      </c>
      <c r="B67" s="68">
        <f>+B68+B69</f>
        <v>1205006</v>
      </c>
      <c r="C67" s="68">
        <f t="shared" ref="C67:G67" si="60">+C68+C69</f>
        <v>1202006</v>
      </c>
      <c r="D67" s="68">
        <f t="shared" si="60"/>
        <v>157308</v>
      </c>
      <c r="E67" s="68">
        <f t="shared" si="60"/>
        <v>69185</v>
      </c>
      <c r="F67" s="68">
        <f t="shared" si="60"/>
        <v>0</v>
      </c>
      <c r="G67" s="68">
        <f t="shared" si="60"/>
        <v>0</v>
      </c>
      <c r="H67" s="69">
        <f t="shared" si="33"/>
        <v>43.980598570956339</v>
      </c>
      <c r="I67" s="68">
        <f>+I68+I69</f>
        <v>0</v>
      </c>
      <c r="J67" s="68">
        <f t="shared" ref="J67:N67" si="61">+J68+J69</f>
        <v>0</v>
      </c>
      <c r="K67" s="68">
        <f t="shared" si="61"/>
        <v>69185</v>
      </c>
      <c r="L67" s="68">
        <f t="shared" si="61"/>
        <v>50672</v>
      </c>
      <c r="M67" s="68">
        <f t="shared" si="61"/>
        <v>88123</v>
      </c>
      <c r="N67" s="68">
        <f t="shared" si="61"/>
        <v>1132821</v>
      </c>
      <c r="O67" s="70">
        <f t="shared" si="30"/>
        <v>43.980598570956339</v>
      </c>
      <c r="P67" s="70">
        <f t="shared" si="31"/>
        <v>5.7557948961985215</v>
      </c>
      <c r="R67" s="26"/>
    </row>
    <row r="68" spans="1:18" s="86" customFormat="1" ht="24.95" customHeight="1" x14ac:dyDescent="0.25">
      <c r="A68" s="72" t="s">
        <v>77</v>
      </c>
      <c r="B68" s="73">
        <v>984089</v>
      </c>
      <c r="C68" s="73">
        <v>984089</v>
      </c>
      <c r="D68" s="73">
        <v>136797</v>
      </c>
      <c r="E68" s="73">
        <v>60122</v>
      </c>
      <c r="F68" s="73"/>
      <c r="G68" s="73"/>
      <c r="H68" s="81">
        <f t="shared" si="33"/>
        <v>43.949794220633493</v>
      </c>
      <c r="I68" s="73"/>
      <c r="J68" s="73"/>
      <c r="K68" s="73">
        <f>+E68+I68+J68</f>
        <v>60122</v>
      </c>
      <c r="L68" s="73">
        <v>43834</v>
      </c>
      <c r="M68" s="73">
        <f>+D68-K68</f>
        <v>76675</v>
      </c>
      <c r="N68" s="73">
        <f>+C68-K68</f>
        <v>923967</v>
      </c>
      <c r="O68" s="74">
        <f t="shared" si="30"/>
        <v>43.949794220633493</v>
      </c>
      <c r="P68" s="74">
        <f t="shared" si="31"/>
        <v>6.1094067711355375</v>
      </c>
      <c r="R68" s="26"/>
    </row>
    <row r="69" spans="1:18" s="88" customFormat="1" ht="30" customHeight="1" x14ac:dyDescent="0.25">
      <c r="A69" s="72" t="s">
        <v>78</v>
      </c>
      <c r="B69" s="73">
        <v>220917</v>
      </c>
      <c r="C69" s="73">
        <v>217917</v>
      </c>
      <c r="D69" s="73">
        <v>20511</v>
      </c>
      <c r="E69" s="73">
        <v>9063</v>
      </c>
      <c r="F69" s="73"/>
      <c r="G69" s="73"/>
      <c r="H69" s="81">
        <f t="shared" si="33"/>
        <v>44.186046511627907</v>
      </c>
      <c r="I69" s="73"/>
      <c r="J69" s="73"/>
      <c r="K69" s="73">
        <f t="shared" ref="K69:K71" si="62">+E69+I69+J69</f>
        <v>9063</v>
      </c>
      <c r="L69" s="73">
        <v>6838</v>
      </c>
      <c r="M69" s="73">
        <f>+D69-K69</f>
        <v>11448</v>
      </c>
      <c r="N69" s="73">
        <f>+C69-K69</f>
        <v>208854</v>
      </c>
      <c r="O69" s="74">
        <f t="shared" si="30"/>
        <v>44.186046511627907</v>
      </c>
      <c r="P69" s="74">
        <f t="shared" si="31"/>
        <v>4.1589228926609669</v>
      </c>
      <c r="R69" s="66"/>
    </row>
    <row r="70" spans="1:18" s="88" customFormat="1" ht="27.75" customHeight="1" x14ac:dyDescent="0.25">
      <c r="A70" s="67" t="s">
        <v>79</v>
      </c>
      <c r="B70" s="68">
        <v>163364</v>
      </c>
      <c r="C70" s="68">
        <v>163364</v>
      </c>
      <c r="D70" s="68">
        <v>16041</v>
      </c>
      <c r="E70" s="68">
        <v>12072</v>
      </c>
      <c r="F70" s="68"/>
      <c r="G70" s="68"/>
      <c r="H70" s="69">
        <f t="shared" si="33"/>
        <v>75.257153544043391</v>
      </c>
      <c r="I70" s="68"/>
      <c r="J70" s="68"/>
      <c r="K70" s="68">
        <f t="shared" si="62"/>
        <v>12072</v>
      </c>
      <c r="L70" s="68">
        <v>8117</v>
      </c>
      <c r="M70" s="68">
        <f t="shared" ref="M70:M71" si="63">+D70-K70</f>
        <v>3969</v>
      </c>
      <c r="N70" s="68">
        <f t="shared" ref="N70:N71" si="64">+C70-K70</f>
        <v>151292</v>
      </c>
      <c r="O70" s="70">
        <f t="shared" si="30"/>
        <v>75.257153544043391</v>
      </c>
      <c r="P70" s="70">
        <f t="shared" si="31"/>
        <v>7.3896329668715257</v>
      </c>
      <c r="R70" s="66"/>
    </row>
    <row r="71" spans="1:18" s="87" customFormat="1" ht="32.25" customHeight="1" x14ac:dyDescent="0.25">
      <c r="A71" s="67" t="s">
        <v>80</v>
      </c>
      <c r="B71" s="68">
        <v>177783</v>
      </c>
      <c r="C71" s="68">
        <v>177783</v>
      </c>
      <c r="D71" s="68">
        <v>26095</v>
      </c>
      <c r="E71" s="68">
        <v>11726</v>
      </c>
      <c r="F71" s="68">
        <v>0</v>
      </c>
      <c r="G71" s="68"/>
      <c r="H71" s="69">
        <f t="shared" si="33"/>
        <v>44.935811458133742</v>
      </c>
      <c r="I71" s="68"/>
      <c r="J71" s="68"/>
      <c r="K71" s="68">
        <f t="shared" si="62"/>
        <v>11726</v>
      </c>
      <c r="L71" s="68">
        <v>8031</v>
      </c>
      <c r="M71" s="68">
        <f t="shared" si="63"/>
        <v>14369</v>
      </c>
      <c r="N71" s="68">
        <f t="shared" si="64"/>
        <v>166057</v>
      </c>
      <c r="O71" s="70">
        <f t="shared" si="30"/>
        <v>44.935811458133742</v>
      </c>
      <c r="P71" s="70">
        <f t="shared" si="31"/>
        <v>6.5956812518632262</v>
      </c>
      <c r="R71" s="26"/>
    </row>
    <row r="72" spans="1:18" s="88" customFormat="1" ht="35.1" customHeight="1" x14ac:dyDescent="0.25">
      <c r="A72" s="62" t="s">
        <v>81</v>
      </c>
      <c r="B72" s="63">
        <f>+B73+B76</f>
        <v>11819144</v>
      </c>
      <c r="C72" s="63">
        <f t="shared" ref="C72:E72" si="65">+C73+C76</f>
        <v>11694644</v>
      </c>
      <c r="D72" s="63">
        <f t="shared" si="65"/>
        <v>1206589</v>
      </c>
      <c r="E72" s="63">
        <f t="shared" si="65"/>
        <v>492453</v>
      </c>
      <c r="F72" s="63"/>
      <c r="G72" s="63"/>
      <c r="H72" s="64">
        <f t="shared" si="33"/>
        <v>40.813649055312126</v>
      </c>
      <c r="I72" s="63">
        <f>+I73+I76</f>
        <v>0</v>
      </c>
      <c r="J72" s="63">
        <f t="shared" ref="J72:N72" si="66">+J73+J76</f>
        <v>0</v>
      </c>
      <c r="K72" s="63">
        <f t="shared" si="66"/>
        <v>492453</v>
      </c>
      <c r="L72" s="63">
        <f t="shared" si="66"/>
        <v>363656</v>
      </c>
      <c r="M72" s="63">
        <f t="shared" si="66"/>
        <v>714136</v>
      </c>
      <c r="N72" s="63">
        <f t="shared" si="66"/>
        <v>11202191</v>
      </c>
      <c r="O72" s="64">
        <f t="shared" si="30"/>
        <v>40.813649055312126</v>
      </c>
      <c r="P72" s="64">
        <f t="shared" si="31"/>
        <v>4.2109276691107489</v>
      </c>
      <c r="R72" s="66"/>
    </row>
    <row r="73" spans="1:18" s="86" customFormat="1" ht="24.95" customHeight="1" x14ac:dyDescent="0.25">
      <c r="A73" s="67" t="s">
        <v>82</v>
      </c>
      <c r="B73" s="68">
        <f>+B74+B75</f>
        <v>3752251</v>
      </c>
      <c r="C73" s="68">
        <f t="shared" ref="C73:D73" si="67">+C74+C75</f>
        <v>3752251</v>
      </c>
      <c r="D73" s="68">
        <f t="shared" si="67"/>
        <v>470318</v>
      </c>
      <c r="E73" s="68">
        <f>+E74+E75</f>
        <v>216528</v>
      </c>
      <c r="F73" s="68">
        <f t="shared" ref="F73:G73" si="68">+F74+F75</f>
        <v>0</v>
      </c>
      <c r="G73" s="68">
        <f t="shared" si="68"/>
        <v>0</v>
      </c>
      <c r="H73" s="69">
        <f t="shared" si="33"/>
        <v>46.038637687692159</v>
      </c>
      <c r="I73" s="68">
        <f>+I74+I75</f>
        <v>0</v>
      </c>
      <c r="J73" s="68">
        <f t="shared" ref="J73:N73" si="69">+J74+J75</f>
        <v>0</v>
      </c>
      <c r="K73" s="68">
        <f t="shared" si="69"/>
        <v>216528</v>
      </c>
      <c r="L73" s="68">
        <f t="shared" si="69"/>
        <v>158488</v>
      </c>
      <c r="M73" s="68">
        <f t="shared" si="69"/>
        <v>253790</v>
      </c>
      <c r="N73" s="68">
        <f t="shared" si="69"/>
        <v>3535723</v>
      </c>
      <c r="O73" s="70">
        <f t="shared" si="30"/>
        <v>46.038637687692159</v>
      </c>
      <c r="P73" s="70">
        <f t="shared" si="31"/>
        <v>5.7706160915141336</v>
      </c>
      <c r="R73" s="26"/>
    </row>
    <row r="74" spans="1:18" s="86" customFormat="1" ht="24.95" customHeight="1" x14ac:dyDescent="0.25">
      <c r="A74" s="82" t="s">
        <v>83</v>
      </c>
      <c r="B74" s="83">
        <v>1584930</v>
      </c>
      <c r="C74" s="83">
        <v>1584930</v>
      </c>
      <c r="D74" s="83">
        <v>148497</v>
      </c>
      <c r="E74" s="83">
        <v>101586</v>
      </c>
      <c r="F74" s="83"/>
      <c r="G74" s="83"/>
      <c r="H74" s="84">
        <f t="shared" si="33"/>
        <v>68.409462817430651</v>
      </c>
      <c r="I74" s="83"/>
      <c r="J74" s="83"/>
      <c r="K74" s="83">
        <f>+E74+I74+J74</f>
        <v>101586</v>
      </c>
      <c r="L74" s="83">
        <v>74514</v>
      </c>
      <c r="M74" s="83">
        <f>+D74-K74</f>
        <v>46911</v>
      </c>
      <c r="N74" s="83">
        <f>+C74-K74</f>
        <v>1483344</v>
      </c>
      <c r="O74" s="85">
        <f t="shared" si="30"/>
        <v>68.409462817430651</v>
      </c>
      <c r="P74" s="85">
        <f t="shared" si="31"/>
        <v>6.40949442562132</v>
      </c>
      <c r="R74" s="26"/>
    </row>
    <row r="75" spans="1:18" s="88" customFormat="1" ht="27.75" customHeight="1" x14ac:dyDescent="0.25">
      <c r="A75" s="72" t="s">
        <v>84</v>
      </c>
      <c r="B75" s="73">
        <v>2167321</v>
      </c>
      <c r="C75" s="73">
        <v>2167321</v>
      </c>
      <c r="D75" s="73">
        <v>321821</v>
      </c>
      <c r="E75" s="73">
        <v>114942</v>
      </c>
      <c r="F75" s="73"/>
      <c r="G75" s="73"/>
      <c r="H75" s="81">
        <f t="shared" si="33"/>
        <v>35.71612790961435</v>
      </c>
      <c r="I75" s="73"/>
      <c r="J75" s="73"/>
      <c r="K75" s="73">
        <f>+E75+I75+J75</f>
        <v>114942</v>
      </c>
      <c r="L75" s="73">
        <v>83974</v>
      </c>
      <c r="M75" s="73">
        <f>+D75-K75</f>
        <v>206879</v>
      </c>
      <c r="N75" s="73">
        <f>+C75-K75</f>
        <v>2052379</v>
      </c>
      <c r="O75" s="74">
        <f t="shared" si="30"/>
        <v>35.71612790961435</v>
      </c>
      <c r="P75" s="74">
        <f t="shared" si="31"/>
        <v>5.3034137536617791</v>
      </c>
      <c r="R75" s="66"/>
    </row>
    <row r="76" spans="1:18" s="86" customFormat="1" ht="24.95" customHeight="1" x14ac:dyDescent="0.25">
      <c r="A76" s="67" t="s">
        <v>85</v>
      </c>
      <c r="B76" s="68">
        <f>+B77+B78</f>
        <v>8066893</v>
      </c>
      <c r="C76" s="68">
        <f t="shared" ref="C76:D76" si="70">+C77+C78</f>
        <v>7942393</v>
      </c>
      <c r="D76" s="68">
        <f t="shared" si="70"/>
        <v>736271</v>
      </c>
      <c r="E76" s="68">
        <f>+E77+E78</f>
        <v>275925</v>
      </c>
      <c r="F76" s="68"/>
      <c r="G76" s="68"/>
      <c r="H76" s="69">
        <f t="shared" si="33"/>
        <v>37.476010870997229</v>
      </c>
      <c r="I76" s="68">
        <f>+I77+I78</f>
        <v>0</v>
      </c>
      <c r="J76" s="68">
        <f t="shared" ref="J76:N76" si="71">+J77+J78</f>
        <v>0</v>
      </c>
      <c r="K76" s="68">
        <f t="shared" si="71"/>
        <v>275925</v>
      </c>
      <c r="L76" s="68">
        <f t="shared" si="71"/>
        <v>205168</v>
      </c>
      <c r="M76" s="68">
        <f t="shared" si="71"/>
        <v>460346</v>
      </c>
      <c r="N76" s="68">
        <f t="shared" si="71"/>
        <v>7666468</v>
      </c>
      <c r="O76" s="70">
        <f>+K76/D76*100</f>
        <v>37.476010870997229</v>
      </c>
      <c r="P76" s="70">
        <f>+K76/C76*100</f>
        <v>3.4740789079563301</v>
      </c>
      <c r="R76" s="26"/>
    </row>
    <row r="77" spans="1:18" s="86" customFormat="1" ht="24.95" customHeight="1" x14ac:dyDescent="0.25">
      <c r="A77" s="82" t="s">
        <v>86</v>
      </c>
      <c r="B77" s="83">
        <v>7925330</v>
      </c>
      <c r="C77" s="83">
        <v>7808330</v>
      </c>
      <c r="D77" s="83">
        <v>723603</v>
      </c>
      <c r="E77" s="83">
        <v>268891</v>
      </c>
      <c r="F77" s="83"/>
      <c r="G77" s="83"/>
      <c r="H77" s="84">
        <f t="shared" si="33"/>
        <v>37.16001730230527</v>
      </c>
      <c r="I77" s="83"/>
      <c r="J77" s="83"/>
      <c r="K77" s="83">
        <f>+E77+I77+J77</f>
        <v>268891</v>
      </c>
      <c r="L77" s="83">
        <v>200294</v>
      </c>
      <c r="M77" s="83">
        <f>+D77-K77</f>
        <v>454712</v>
      </c>
      <c r="N77" s="83">
        <f>+C77-K77</f>
        <v>7539439</v>
      </c>
      <c r="O77" s="85">
        <f>+K77/D77*100</f>
        <v>37.16001730230527</v>
      </c>
      <c r="P77" s="85">
        <f>+K77/C77*100</f>
        <v>3.4436428788230007</v>
      </c>
      <c r="R77" s="26"/>
    </row>
    <row r="78" spans="1:18" s="87" customFormat="1" ht="27.75" customHeight="1" x14ac:dyDescent="0.25">
      <c r="A78" s="72" t="s">
        <v>87</v>
      </c>
      <c r="B78" s="73">
        <v>141563</v>
      </c>
      <c r="C78" s="73">
        <v>134063</v>
      </c>
      <c r="D78" s="73">
        <v>12668</v>
      </c>
      <c r="E78" s="73">
        <v>7034</v>
      </c>
      <c r="F78" s="73"/>
      <c r="G78" s="73"/>
      <c r="H78" s="81">
        <f t="shared" si="33"/>
        <v>55.525734133249131</v>
      </c>
      <c r="I78" s="73"/>
      <c r="J78" s="73"/>
      <c r="K78" s="73">
        <f>+E78+I78+J78</f>
        <v>7034</v>
      </c>
      <c r="L78" s="73">
        <v>4874</v>
      </c>
      <c r="M78" s="73">
        <f>+D78-K78</f>
        <v>5634</v>
      </c>
      <c r="N78" s="73">
        <f>+C78-K78</f>
        <v>127029</v>
      </c>
      <c r="O78" s="74">
        <f>+K78/D78*100</f>
        <v>55.525734133249131</v>
      </c>
      <c r="P78" s="74">
        <f>+K78/C78*100</f>
        <v>5.2467869583703184</v>
      </c>
      <c r="R78" s="26"/>
    </row>
    <row r="79" spans="1:18" s="88" customFormat="1" ht="35.1" customHeight="1" x14ac:dyDescent="0.25">
      <c r="A79" s="62" t="s">
        <v>88</v>
      </c>
      <c r="B79" s="63">
        <f>+B80+B86+B93+B94+B95</f>
        <v>16430232</v>
      </c>
      <c r="C79" s="63">
        <f t="shared" ref="C79:E79" si="72">+C80+C86+C93+C94+C95</f>
        <v>15339112</v>
      </c>
      <c r="D79" s="63">
        <f t="shared" si="72"/>
        <v>1954320</v>
      </c>
      <c r="E79" s="63">
        <f t="shared" si="72"/>
        <v>886964</v>
      </c>
      <c r="F79" s="63"/>
      <c r="G79" s="63"/>
      <c r="H79" s="64">
        <f t="shared" si="33"/>
        <v>45.384788570960744</v>
      </c>
      <c r="I79" s="63">
        <f>+I80+I86+I93+I94+I95</f>
        <v>0</v>
      </c>
      <c r="J79" s="63">
        <f t="shared" ref="J79:N79" si="73">+J80+J86+J93+J94+J95</f>
        <v>0</v>
      </c>
      <c r="K79" s="63">
        <f t="shared" si="73"/>
        <v>886964</v>
      </c>
      <c r="L79" s="63">
        <f t="shared" si="73"/>
        <v>637991</v>
      </c>
      <c r="M79" s="63">
        <f t="shared" si="73"/>
        <v>1067356</v>
      </c>
      <c r="N79" s="63">
        <f t="shared" si="73"/>
        <v>14452148</v>
      </c>
      <c r="O79" s="64">
        <f t="shared" ref="O79:O94" si="74">+K79/D79*100</f>
        <v>45.384788570960744</v>
      </c>
      <c r="P79" s="64">
        <f t="shared" ref="P79:P95" si="75">+K79/C79*100</f>
        <v>5.7823686273364459</v>
      </c>
      <c r="R79" s="66"/>
    </row>
    <row r="80" spans="1:18" s="86" customFormat="1" ht="24.95" customHeight="1" x14ac:dyDescent="0.25">
      <c r="A80" s="67" t="s">
        <v>89</v>
      </c>
      <c r="B80" s="68">
        <f>+B81+B82+B83+B84+B85</f>
        <v>10627918</v>
      </c>
      <c r="C80" s="68">
        <f>+C81+C82+C83+C84+C85</f>
        <v>9618598</v>
      </c>
      <c r="D80" s="68">
        <f t="shared" ref="D80:E80" si="76">+D81+D82+D83+D84+D85</f>
        <v>1030278</v>
      </c>
      <c r="E80" s="68">
        <f t="shared" si="76"/>
        <v>535228</v>
      </c>
      <c r="F80" s="68"/>
      <c r="G80" s="68"/>
      <c r="H80" s="69">
        <f t="shared" si="33"/>
        <v>51.949862076061024</v>
      </c>
      <c r="I80" s="68">
        <f>+I81+I82+I83+I84+I85</f>
        <v>0</v>
      </c>
      <c r="J80" s="68">
        <f t="shared" ref="J80:N80" si="77">+J81+J82+J83+J84+J85</f>
        <v>0</v>
      </c>
      <c r="K80" s="68">
        <f t="shared" si="77"/>
        <v>535228</v>
      </c>
      <c r="L80" s="68">
        <f t="shared" si="77"/>
        <v>391603</v>
      </c>
      <c r="M80" s="68">
        <f t="shared" si="77"/>
        <v>495050</v>
      </c>
      <c r="N80" s="68">
        <f t="shared" si="77"/>
        <v>9083370</v>
      </c>
      <c r="O80" s="70">
        <f t="shared" si="74"/>
        <v>51.949862076061024</v>
      </c>
      <c r="P80" s="70">
        <f t="shared" si="75"/>
        <v>5.5645115847444711</v>
      </c>
      <c r="R80" s="26"/>
    </row>
    <row r="81" spans="1:18" s="86" customFormat="1" ht="24.95" customHeight="1" x14ac:dyDescent="0.25">
      <c r="A81" s="82" t="s">
        <v>90</v>
      </c>
      <c r="B81" s="83">
        <v>2492545</v>
      </c>
      <c r="C81" s="83">
        <v>1523225</v>
      </c>
      <c r="D81" s="83">
        <v>86270</v>
      </c>
      <c r="E81" s="83">
        <v>32998</v>
      </c>
      <c r="F81" s="83"/>
      <c r="G81" s="83"/>
      <c r="H81" s="84">
        <f t="shared" si="33"/>
        <v>38.249681233337199</v>
      </c>
      <c r="I81" s="83"/>
      <c r="J81" s="83"/>
      <c r="K81" s="83">
        <f>+E81+I81+J81</f>
        <v>32998</v>
      </c>
      <c r="L81" s="83">
        <v>23829</v>
      </c>
      <c r="M81" s="83">
        <f>+D81-K81</f>
        <v>53272</v>
      </c>
      <c r="N81" s="83">
        <f>+C81-K81</f>
        <v>1490227</v>
      </c>
      <c r="O81" s="85">
        <f t="shared" si="74"/>
        <v>38.249681233337199</v>
      </c>
      <c r="P81" s="85">
        <f t="shared" si="75"/>
        <v>2.1663247386302089</v>
      </c>
      <c r="R81" s="26"/>
    </row>
    <row r="82" spans="1:18" s="86" customFormat="1" ht="24.95" customHeight="1" x14ac:dyDescent="0.25">
      <c r="A82" s="72" t="s">
        <v>91</v>
      </c>
      <c r="B82" s="73">
        <v>4060856</v>
      </c>
      <c r="C82" s="73">
        <v>4060856</v>
      </c>
      <c r="D82" s="73">
        <v>354815</v>
      </c>
      <c r="E82" s="73">
        <v>261472</v>
      </c>
      <c r="F82" s="73"/>
      <c r="G82" s="73"/>
      <c r="H82" s="81">
        <f t="shared" si="33"/>
        <v>73.692487634401033</v>
      </c>
      <c r="I82" s="73"/>
      <c r="J82" s="73"/>
      <c r="K82" s="73">
        <f t="shared" ref="K82:K92" si="78">+E82+I82+J82</f>
        <v>261472</v>
      </c>
      <c r="L82" s="73">
        <v>190225</v>
      </c>
      <c r="M82" s="73">
        <f>+D82-K82</f>
        <v>93343</v>
      </c>
      <c r="N82" s="73">
        <f>+C82-K82</f>
        <v>3799384</v>
      </c>
      <c r="O82" s="74">
        <f t="shared" si="74"/>
        <v>73.692487634401033</v>
      </c>
      <c r="P82" s="74">
        <f t="shared" si="75"/>
        <v>6.4388394959092361</v>
      </c>
      <c r="R82" s="26"/>
    </row>
    <row r="83" spans="1:18" s="86" customFormat="1" ht="24.95" customHeight="1" x14ac:dyDescent="0.25">
      <c r="A83" s="82" t="s">
        <v>92</v>
      </c>
      <c r="B83" s="83">
        <v>1833073</v>
      </c>
      <c r="C83" s="83">
        <v>1793073</v>
      </c>
      <c r="D83" s="83">
        <v>271331</v>
      </c>
      <c r="E83" s="83">
        <v>97779</v>
      </c>
      <c r="F83" s="83"/>
      <c r="G83" s="83"/>
      <c r="H83" s="84">
        <f t="shared" si="33"/>
        <v>36.0367963852269</v>
      </c>
      <c r="I83" s="83"/>
      <c r="J83" s="83"/>
      <c r="K83" s="83">
        <f t="shared" si="78"/>
        <v>97779</v>
      </c>
      <c r="L83" s="83">
        <v>72158</v>
      </c>
      <c r="M83" s="83">
        <f>+D83-K83</f>
        <v>173552</v>
      </c>
      <c r="N83" s="83">
        <f>+C83-K83</f>
        <v>1695294</v>
      </c>
      <c r="O83" s="85">
        <f t="shared" si="74"/>
        <v>36.0367963852269</v>
      </c>
      <c r="P83" s="85">
        <f t="shared" si="75"/>
        <v>5.4531522141039437</v>
      </c>
      <c r="R83" s="26"/>
    </row>
    <row r="84" spans="1:18" s="86" customFormat="1" ht="24.95" customHeight="1" x14ac:dyDescent="0.25">
      <c r="A84" s="72" t="s">
        <v>93</v>
      </c>
      <c r="B84" s="73">
        <v>1688708</v>
      </c>
      <c r="C84" s="73">
        <v>1688708</v>
      </c>
      <c r="D84" s="73">
        <v>264749</v>
      </c>
      <c r="E84" s="73">
        <v>105650</v>
      </c>
      <c r="F84" s="73"/>
      <c r="G84" s="73"/>
      <c r="H84" s="81">
        <f t="shared" si="33"/>
        <v>39.905722023501504</v>
      </c>
      <c r="I84" s="73"/>
      <c r="J84" s="73"/>
      <c r="K84" s="73">
        <f t="shared" si="78"/>
        <v>105650</v>
      </c>
      <c r="L84" s="73">
        <v>78167</v>
      </c>
      <c r="M84" s="73">
        <f>+D84-K84</f>
        <v>159099</v>
      </c>
      <c r="N84" s="73">
        <f>+C84-K84</f>
        <v>1583058</v>
      </c>
      <c r="O84" s="74">
        <f t="shared" si="74"/>
        <v>39.905722023501504</v>
      </c>
      <c r="P84" s="74">
        <f t="shared" si="75"/>
        <v>6.2562621838707466</v>
      </c>
      <c r="R84" s="26"/>
    </row>
    <row r="85" spans="1:18" s="88" customFormat="1" ht="26.25" customHeight="1" x14ac:dyDescent="0.25">
      <c r="A85" s="72" t="s">
        <v>94</v>
      </c>
      <c r="B85" s="73">
        <v>552736</v>
      </c>
      <c r="C85" s="73">
        <v>552736</v>
      </c>
      <c r="D85" s="73">
        <v>53113</v>
      </c>
      <c r="E85" s="73">
        <v>37329</v>
      </c>
      <c r="F85" s="73"/>
      <c r="G85" s="73"/>
      <c r="H85" s="81">
        <f t="shared" si="33"/>
        <v>70.282228456310136</v>
      </c>
      <c r="I85" s="73"/>
      <c r="J85" s="73"/>
      <c r="K85" s="73">
        <f t="shared" si="78"/>
        <v>37329</v>
      </c>
      <c r="L85" s="73">
        <v>27224</v>
      </c>
      <c r="M85" s="73">
        <f>+D85-K85</f>
        <v>15784</v>
      </c>
      <c r="N85" s="73">
        <f>+C85-K85</f>
        <v>515407</v>
      </c>
      <c r="O85" s="74">
        <f t="shared" si="74"/>
        <v>70.282228456310136</v>
      </c>
      <c r="P85" s="74">
        <f t="shared" si="75"/>
        <v>6.7534953395472703</v>
      </c>
      <c r="R85" s="66"/>
    </row>
    <row r="86" spans="1:18" s="86" customFormat="1" ht="24.95" customHeight="1" x14ac:dyDescent="0.25">
      <c r="A86" s="67" t="s">
        <v>95</v>
      </c>
      <c r="B86" s="68">
        <f>+B87+B88+B89+B90+B91+B92</f>
        <v>5148055</v>
      </c>
      <c r="C86" s="68">
        <f t="shared" ref="C86:G86" si="79">+C87+C88+C89+C90+C91+C92</f>
        <v>5078055</v>
      </c>
      <c r="D86" s="68">
        <f t="shared" si="79"/>
        <v>841553</v>
      </c>
      <c r="E86" s="68">
        <f t="shared" si="79"/>
        <v>308513</v>
      </c>
      <c r="F86" s="68">
        <f t="shared" si="79"/>
        <v>0</v>
      </c>
      <c r="G86" s="68">
        <f t="shared" si="79"/>
        <v>0</v>
      </c>
      <c r="H86" s="69">
        <f t="shared" si="33"/>
        <v>36.659960810549066</v>
      </c>
      <c r="I86" s="68">
        <f>+I87+I88+I89+I90+I91+I92</f>
        <v>0</v>
      </c>
      <c r="J86" s="68">
        <f t="shared" ref="J86:N86" si="80">+J87+J88+J89+J90+J91+J92</f>
        <v>0</v>
      </c>
      <c r="K86" s="68">
        <f t="shared" si="80"/>
        <v>308513</v>
      </c>
      <c r="L86" s="68">
        <f t="shared" si="80"/>
        <v>216059</v>
      </c>
      <c r="M86" s="68">
        <f t="shared" si="80"/>
        <v>533040</v>
      </c>
      <c r="N86" s="68">
        <f t="shared" si="80"/>
        <v>4769542</v>
      </c>
      <c r="O86" s="70">
        <f t="shared" si="74"/>
        <v>36.659960810549066</v>
      </c>
      <c r="P86" s="70">
        <f t="shared" si="75"/>
        <v>6.0754166703590258</v>
      </c>
      <c r="R86" s="26"/>
    </row>
    <row r="87" spans="1:18" s="86" customFormat="1" ht="24.95" customHeight="1" x14ac:dyDescent="0.25">
      <c r="A87" s="82" t="s">
        <v>96</v>
      </c>
      <c r="B87" s="83">
        <v>1010379</v>
      </c>
      <c r="C87" s="83">
        <v>1010379</v>
      </c>
      <c r="D87" s="83">
        <v>156272</v>
      </c>
      <c r="E87" s="83">
        <v>60661</v>
      </c>
      <c r="F87" s="83"/>
      <c r="G87" s="83"/>
      <c r="H87" s="84">
        <f t="shared" si="33"/>
        <v>38.817574485512438</v>
      </c>
      <c r="I87" s="83"/>
      <c r="J87" s="83"/>
      <c r="K87" s="83">
        <f t="shared" si="78"/>
        <v>60661</v>
      </c>
      <c r="L87" s="83">
        <v>44394</v>
      </c>
      <c r="M87" s="83">
        <f t="shared" ref="M87:M92" si="81">+D87-K87</f>
        <v>95611</v>
      </c>
      <c r="N87" s="83">
        <f t="shared" ref="N87:N92" si="82">+C87-K87</f>
        <v>949718</v>
      </c>
      <c r="O87" s="85">
        <f t="shared" si="74"/>
        <v>38.817574485512438</v>
      </c>
      <c r="P87" s="85">
        <f t="shared" si="75"/>
        <v>6.0037866978628811</v>
      </c>
      <c r="R87" s="26"/>
    </row>
    <row r="88" spans="1:18" s="86" customFormat="1" ht="24.95" customHeight="1" x14ac:dyDescent="0.25">
      <c r="A88" s="72" t="s">
        <v>97</v>
      </c>
      <c r="B88" s="73">
        <v>1365498</v>
      </c>
      <c r="C88" s="73">
        <v>1335498</v>
      </c>
      <c r="D88" s="73">
        <v>220494</v>
      </c>
      <c r="E88" s="73">
        <v>76050</v>
      </c>
      <c r="F88" s="73"/>
      <c r="G88" s="73"/>
      <c r="H88" s="81">
        <f t="shared" si="33"/>
        <v>34.490734441753517</v>
      </c>
      <c r="I88" s="73"/>
      <c r="J88" s="73"/>
      <c r="K88" s="73">
        <f t="shared" si="78"/>
        <v>76050</v>
      </c>
      <c r="L88" s="73">
        <v>56948</v>
      </c>
      <c r="M88" s="73">
        <f t="shared" si="81"/>
        <v>144444</v>
      </c>
      <c r="N88" s="73">
        <f t="shared" si="82"/>
        <v>1259448</v>
      </c>
      <c r="O88" s="74">
        <f t="shared" si="74"/>
        <v>34.490734441753517</v>
      </c>
      <c r="P88" s="74">
        <f t="shared" si="75"/>
        <v>5.694504971179291</v>
      </c>
      <c r="R88" s="26"/>
    </row>
    <row r="89" spans="1:18" s="86" customFormat="1" ht="24.95" customHeight="1" x14ac:dyDescent="0.25">
      <c r="A89" s="72" t="s">
        <v>98</v>
      </c>
      <c r="B89" s="73">
        <v>279603</v>
      </c>
      <c r="C89" s="73">
        <v>269603</v>
      </c>
      <c r="D89" s="73">
        <v>38088</v>
      </c>
      <c r="E89" s="73">
        <v>10133</v>
      </c>
      <c r="F89" s="73"/>
      <c r="G89" s="73"/>
      <c r="H89" s="81">
        <f t="shared" si="33"/>
        <v>26.604179794160892</v>
      </c>
      <c r="I89" s="73"/>
      <c r="J89" s="73"/>
      <c r="K89" s="73">
        <f t="shared" si="78"/>
        <v>10133</v>
      </c>
      <c r="L89" s="73">
        <v>7181</v>
      </c>
      <c r="M89" s="73">
        <f t="shared" si="81"/>
        <v>27955</v>
      </c>
      <c r="N89" s="73">
        <f t="shared" si="82"/>
        <v>259470</v>
      </c>
      <c r="O89" s="74">
        <f t="shared" si="74"/>
        <v>26.604179794160892</v>
      </c>
      <c r="P89" s="74">
        <f t="shared" si="75"/>
        <v>3.7584893343174963</v>
      </c>
      <c r="R89" s="26"/>
    </row>
    <row r="90" spans="1:18" s="86" customFormat="1" ht="24.95" customHeight="1" x14ac:dyDescent="0.25">
      <c r="A90" s="72" t="s">
        <v>99</v>
      </c>
      <c r="B90" s="73">
        <v>211063</v>
      </c>
      <c r="C90" s="73">
        <v>211063</v>
      </c>
      <c r="D90" s="73">
        <v>32968</v>
      </c>
      <c r="E90" s="73">
        <v>11272</v>
      </c>
      <c r="F90" s="73"/>
      <c r="G90" s="73"/>
      <c r="H90" s="81">
        <f t="shared" si="33"/>
        <v>34.190730405241446</v>
      </c>
      <c r="I90" s="73"/>
      <c r="J90" s="73"/>
      <c r="K90" s="73">
        <f t="shared" si="78"/>
        <v>11272</v>
      </c>
      <c r="L90" s="73">
        <v>8131</v>
      </c>
      <c r="M90" s="73">
        <f t="shared" si="81"/>
        <v>21696</v>
      </c>
      <c r="N90" s="73">
        <f t="shared" si="82"/>
        <v>199791</v>
      </c>
      <c r="O90" s="74">
        <f t="shared" si="74"/>
        <v>34.190730405241446</v>
      </c>
      <c r="P90" s="74">
        <f t="shared" si="75"/>
        <v>5.3405855123825594</v>
      </c>
      <c r="R90" s="26"/>
    </row>
    <row r="91" spans="1:18" s="86" customFormat="1" ht="24.95" customHeight="1" x14ac:dyDescent="0.25">
      <c r="A91" s="82" t="s">
        <v>100</v>
      </c>
      <c r="B91" s="83">
        <v>1574757</v>
      </c>
      <c r="C91" s="83">
        <v>1544757</v>
      </c>
      <c r="D91" s="83">
        <v>186304</v>
      </c>
      <c r="E91" s="83">
        <v>104165</v>
      </c>
      <c r="F91" s="83"/>
      <c r="G91" s="83"/>
      <c r="H91" s="84">
        <f t="shared" si="33"/>
        <v>55.911306252147028</v>
      </c>
      <c r="I91" s="83"/>
      <c r="J91" s="83"/>
      <c r="K91" s="83">
        <f t="shared" si="78"/>
        <v>104165</v>
      </c>
      <c r="L91" s="83">
        <v>75394</v>
      </c>
      <c r="M91" s="83">
        <f t="shared" si="81"/>
        <v>82139</v>
      </c>
      <c r="N91" s="83">
        <f t="shared" si="82"/>
        <v>1440592</v>
      </c>
      <c r="O91" s="85">
        <f t="shared" si="74"/>
        <v>55.911306252147028</v>
      </c>
      <c r="P91" s="85">
        <f t="shared" si="75"/>
        <v>6.743131767650187</v>
      </c>
      <c r="R91" s="26"/>
    </row>
    <row r="92" spans="1:18" s="65" customFormat="1" ht="29.25" customHeight="1" x14ac:dyDescent="0.2">
      <c r="A92" s="72" t="s">
        <v>101</v>
      </c>
      <c r="B92" s="73">
        <v>706755</v>
      </c>
      <c r="C92" s="73">
        <v>706755</v>
      </c>
      <c r="D92" s="73">
        <v>207427</v>
      </c>
      <c r="E92" s="73">
        <v>46232</v>
      </c>
      <c r="F92" s="73"/>
      <c r="G92" s="73"/>
      <c r="H92" s="81">
        <f t="shared" si="33"/>
        <v>22.288323120905183</v>
      </c>
      <c r="I92" s="73"/>
      <c r="J92" s="73"/>
      <c r="K92" s="73">
        <f t="shared" si="78"/>
        <v>46232</v>
      </c>
      <c r="L92" s="73">
        <v>24011</v>
      </c>
      <c r="M92" s="73">
        <f t="shared" si="81"/>
        <v>161195</v>
      </c>
      <c r="N92" s="73">
        <f t="shared" si="82"/>
        <v>660523</v>
      </c>
      <c r="O92" s="74">
        <f t="shared" si="74"/>
        <v>22.288323120905183</v>
      </c>
      <c r="P92" s="74">
        <f t="shared" si="75"/>
        <v>6.5414464701346295</v>
      </c>
      <c r="R92" s="66"/>
    </row>
    <row r="93" spans="1:18" s="65" customFormat="1" ht="35.1" customHeight="1" x14ac:dyDescent="0.2">
      <c r="A93" s="67" t="s">
        <v>102</v>
      </c>
      <c r="B93" s="68">
        <v>434472</v>
      </c>
      <c r="C93" s="68">
        <v>434472</v>
      </c>
      <c r="D93" s="68">
        <v>50027</v>
      </c>
      <c r="E93" s="68">
        <v>30146</v>
      </c>
      <c r="F93" s="68"/>
      <c r="G93" s="68"/>
      <c r="H93" s="69">
        <f t="shared" si="33"/>
        <v>60.259459891658508</v>
      </c>
      <c r="I93" s="68"/>
      <c r="J93" s="68"/>
      <c r="K93" s="68">
        <f>+E93+I93+J93</f>
        <v>30146</v>
      </c>
      <c r="L93" s="68">
        <v>21559</v>
      </c>
      <c r="M93" s="68">
        <f>+D93-K93</f>
        <v>19881</v>
      </c>
      <c r="N93" s="68">
        <f>+C93-K93</f>
        <v>404326</v>
      </c>
      <c r="O93" s="70">
        <f t="shared" si="74"/>
        <v>60.259459891658508</v>
      </c>
      <c r="P93" s="70">
        <f>+K93/C93*100</f>
        <v>6.9385368907547553</v>
      </c>
      <c r="R93" s="66"/>
    </row>
    <row r="94" spans="1:18" ht="23.25" customHeight="1" x14ac:dyDescent="0.2">
      <c r="A94" s="67" t="s">
        <v>103</v>
      </c>
      <c r="B94" s="68">
        <v>108475</v>
      </c>
      <c r="C94" s="68">
        <v>99175</v>
      </c>
      <c r="D94" s="68">
        <v>8554</v>
      </c>
      <c r="E94" s="68">
        <v>6883</v>
      </c>
      <c r="F94" s="68"/>
      <c r="G94" s="68"/>
      <c r="H94" s="69">
        <f t="shared" si="33"/>
        <v>80.465279401449621</v>
      </c>
      <c r="I94" s="68"/>
      <c r="J94" s="68"/>
      <c r="K94" s="68">
        <f>+E94+I94+J94</f>
        <v>6883</v>
      </c>
      <c r="L94" s="68">
        <v>4616</v>
      </c>
      <c r="M94" s="68">
        <f>+D94-K94</f>
        <v>1671</v>
      </c>
      <c r="N94" s="68">
        <f>+C94-K94</f>
        <v>92292</v>
      </c>
      <c r="O94" s="70">
        <f t="shared" si="74"/>
        <v>80.465279401449621</v>
      </c>
      <c r="P94" s="70">
        <f t="shared" si="75"/>
        <v>6.9402571212503155</v>
      </c>
    </row>
    <row r="95" spans="1:18" ht="23.25" customHeight="1" x14ac:dyDescent="0.2">
      <c r="A95" s="67" t="s">
        <v>104</v>
      </c>
      <c r="B95" s="68">
        <v>111312</v>
      </c>
      <c r="C95" s="68">
        <v>108812</v>
      </c>
      <c r="D95" s="68">
        <v>23908</v>
      </c>
      <c r="E95" s="68">
        <v>6194</v>
      </c>
      <c r="F95" s="68"/>
      <c r="G95" s="68"/>
      <c r="H95" s="69">
        <f>+E95/D95*100</f>
        <v>25.907645976242261</v>
      </c>
      <c r="I95" s="68"/>
      <c r="J95" s="68"/>
      <c r="K95" s="68">
        <f>+E95+I95+J95</f>
        <v>6194</v>
      </c>
      <c r="L95" s="68">
        <v>4154</v>
      </c>
      <c r="M95" s="68">
        <f>+D95-K95</f>
        <v>17714</v>
      </c>
      <c r="N95" s="68">
        <f>+C95-K95</f>
        <v>102618</v>
      </c>
      <c r="O95" s="70">
        <f>+K95/D95*100</f>
        <v>25.907645976242261</v>
      </c>
      <c r="P95" s="70">
        <f t="shared" si="75"/>
        <v>5.692386869095321</v>
      </c>
    </row>
    <row r="96" spans="1:18" x14ac:dyDescent="0.25">
      <c r="A96" s="89" t="s">
        <v>105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R96" s="3"/>
    </row>
    <row r="97" spans="1:18" ht="28.5" customHeight="1" x14ac:dyDescent="0.2">
      <c r="A97" s="90" t="s">
        <v>35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1:18" ht="12.75" customHeight="1" x14ac:dyDescent="0.2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1:18" ht="60" customHeight="1" x14ac:dyDescent="0.2">
      <c r="A99" s="5" t="s">
        <v>6</v>
      </c>
      <c r="B99" s="6" t="s">
        <v>7</v>
      </c>
      <c r="C99" s="7"/>
      <c r="D99" s="8" t="s">
        <v>8</v>
      </c>
      <c r="E99" s="9" t="s">
        <v>9</v>
      </c>
      <c r="F99" s="9"/>
      <c r="G99" s="9"/>
      <c r="H99" s="9"/>
      <c r="I99" s="9"/>
      <c r="J99" s="10" t="s">
        <v>10</v>
      </c>
      <c r="K99" s="10" t="s">
        <v>11</v>
      </c>
      <c r="L99" s="8" t="s">
        <v>12</v>
      </c>
      <c r="M99" s="11" t="s">
        <v>13</v>
      </c>
      <c r="N99" s="12"/>
      <c r="O99" s="6" t="s">
        <v>14</v>
      </c>
      <c r="P99" s="7"/>
    </row>
    <row r="100" spans="1:18" ht="57" customHeight="1" x14ac:dyDescent="0.2">
      <c r="A100" s="14"/>
      <c r="B100" s="15" t="s">
        <v>15</v>
      </c>
      <c r="C100" s="15" t="s">
        <v>16</v>
      </c>
      <c r="D100" s="16"/>
      <c r="E100" s="15" t="s">
        <v>17</v>
      </c>
      <c r="F100" s="15"/>
      <c r="G100" s="15"/>
      <c r="H100" s="15" t="s">
        <v>14</v>
      </c>
      <c r="I100" s="17" t="s">
        <v>20</v>
      </c>
      <c r="J100" s="18"/>
      <c r="K100" s="18"/>
      <c r="L100" s="16"/>
      <c r="M100" s="15" t="s">
        <v>21</v>
      </c>
      <c r="N100" s="15" t="s">
        <v>22</v>
      </c>
      <c r="O100" s="19" t="s">
        <v>23</v>
      </c>
      <c r="P100" s="19" t="s">
        <v>24</v>
      </c>
    </row>
    <row r="101" spans="1:18" ht="27.75" customHeight="1" x14ac:dyDescent="0.2">
      <c r="A101" s="20"/>
      <c r="B101" s="21">
        <v>1</v>
      </c>
      <c r="C101" s="21">
        <v>2</v>
      </c>
      <c r="D101" s="21">
        <v>3</v>
      </c>
      <c r="E101" s="21">
        <v>4</v>
      </c>
      <c r="F101" s="21"/>
      <c r="G101" s="21"/>
      <c r="H101" s="21" t="s">
        <v>25</v>
      </c>
      <c r="I101" s="17">
        <v>6</v>
      </c>
      <c r="J101" s="17">
        <v>7</v>
      </c>
      <c r="K101" s="17" t="s">
        <v>26</v>
      </c>
      <c r="L101" s="21">
        <v>9</v>
      </c>
      <c r="M101" s="15" t="s">
        <v>27</v>
      </c>
      <c r="N101" s="15" t="s">
        <v>28</v>
      </c>
      <c r="O101" s="22" t="s">
        <v>29</v>
      </c>
      <c r="P101" s="22" t="s">
        <v>30</v>
      </c>
    </row>
    <row r="102" spans="1:18" ht="9" customHeight="1" x14ac:dyDescent="0.2">
      <c r="A102" s="93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5"/>
      <c r="R102" s="26"/>
    </row>
    <row r="103" spans="1:18" ht="48.75" customHeight="1" x14ac:dyDescent="0.2">
      <c r="A103" s="52" t="s">
        <v>106</v>
      </c>
      <c r="B103" s="53">
        <f>+B104+B105</f>
        <v>152528320</v>
      </c>
      <c r="C103" s="53">
        <f t="shared" ref="C103:E103" si="83">+C104+C105</f>
        <v>153021820</v>
      </c>
      <c r="D103" s="53">
        <f t="shared" si="83"/>
        <v>21092467</v>
      </c>
      <c r="E103" s="53">
        <f t="shared" si="83"/>
        <v>104763</v>
      </c>
      <c r="F103" s="53"/>
      <c r="G103" s="53"/>
      <c r="H103" s="37">
        <f>+E103/D103*100</f>
        <v>0.49668443240897331</v>
      </c>
      <c r="I103" s="53">
        <f>+I104+I105</f>
        <v>9537322</v>
      </c>
      <c r="J103" s="53">
        <f t="shared" ref="J103:N103" ca="1" si="84">+J104+J105</f>
        <v>0</v>
      </c>
      <c r="K103" s="53">
        <f t="shared" ca="1" si="84"/>
        <v>9642085</v>
      </c>
      <c r="L103" s="53">
        <f t="shared" si="84"/>
        <v>11628</v>
      </c>
      <c r="M103" s="53">
        <f t="shared" ca="1" si="84"/>
        <v>11450382</v>
      </c>
      <c r="N103" s="53">
        <f t="shared" ca="1" si="84"/>
        <v>143379735</v>
      </c>
      <c r="O103" s="37">
        <f ca="1">+K103/D103*100</f>
        <v>45.713405643825347</v>
      </c>
      <c r="P103" s="37">
        <f ca="1">+K103/C103*100</f>
        <v>6.3011177098795459</v>
      </c>
      <c r="R103" s="26"/>
    </row>
    <row r="104" spans="1:18" ht="39.950000000000003" customHeight="1" x14ac:dyDescent="0.2">
      <c r="A104" s="54" t="s">
        <v>107</v>
      </c>
      <c r="B104" s="55">
        <f>+B107+B111+B143+B161+B165+B172+B258</f>
        <v>32799820</v>
      </c>
      <c r="C104" s="55">
        <f>+C107+C111+C143+C161+C165+C172+C258</f>
        <v>33293320</v>
      </c>
      <c r="D104" s="55">
        <f>+D107+D111+D143+D161+D165+D172+D258</f>
        <v>2742029</v>
      </c>
      <c r="E104" s="55">
        <f>+E107+E111+E143+E161+E165+E172+E258</f>
        <v>104763</v>
      </c>
      <c r="F104" s="55"/>
      <c r="G104" s="55"/>
      <c r="H104" s="56">
        <f>+E104/D104*100</f>
        <v>3.8206379290663959</v>
      </c>
      <c r="I104" s="55">
        <f t="shared" ref="I104:N104" si="85">+I107+I111+I143+I161+I165+I172+I258</f>
        <v>0</v>
      </c>
      <c r="J104" s="55">
        <f t="shared" si="85"/>
        <v>0</v>
      </c>
      <c r="K104" s="55">
        <f t="shared" si="85"/>
        <v>104763</v>
      </c>
      <c r="L104" s="55">
        <f t="shared" si="85"/>
        <v>11628</v>
      </c>
      <c r="M104" s="55">
        <f t="shared" si="85"/>
        <v>2637266</v>
      </c>
      <c r="N104" s="55">
        <f t="shared" si="85"/>
        <v>33188557</v>
      </c>
      <c r="O104" s="56">
        <f>+K104/D104*100</f>
        <v>3.8206379290663959</v>
      </c>
      <c r="P104" s="56">
        <f>+K104/C104*100</f>
        <v>0.31466672593781575</v>
      </c>
      <c r="R104" s="26"/>
    </row>
    <row r="105" spans="1:18" ht="39.950000000000003" customHeight="1" x14ac:dyDescent="0.2">
      <c r="A105" s="54" t="s">
        <v>108</v>
      </c>
      <c r="B105" s="55">
        <f>+B176</f>
        <v>119728500</v>
      </c>
      <c r="C105" s="55">
        <f t="shared" ref="C105:E105" si="86">+C176</f>
        <v>119728500</v>
      </c>
      <c r="D105" s="55">
        <f t="shared" si="86"/>
        <v>18350438</v>
      </c>
      <c r="E105" s="55">
        <f t="shared" si="86"/>
        <v>0</v>
      </c>
      <c r="F105" s="55"/>
      <c r="G105" s="55"/>
      <c r="H105" s="56">
        <f t="shared" ref="H105" si="87">+E105/D105*100</f>
        <v>0</v>
      </c>
      <c r="I105" s="55">
        <f>+I176</f>
        <v>9537322</v>
      </c>
      <c r="J105" s="55">
        <f t="shared" ref="J105:N105" ca="1" si="88">+J176</f>
        <v>0</v>
      </c>
      <c r="K105" s="55">
        <f t="shared" ca="1" si="88"/>
        <v>9537322</v>
      </c>
      <c r="L105" s="55">
        <f t="shared" si="88"/>
        <v>0</v>
      </c>
      <c r="M105" s="55">
        <f t="shared" ca="1" si="88"/>
        <v>8813116</v>
      </c>
      <c r="N105" s="55">
        <f t="shared" ca="1" si="88"/>
        <v>110191178</v>
      </c>
      <c r="O105" s="56">
        <f ca="1">+K105/D105*100</f>
        <v>51.97326625119247</v>
      </c>
      <c r="P105" s="56">
        <f ca="1">+K105/C105*100</f>
        <v>7.965790935324506</v>
      </c>
    </row>
    <row r="106" spans="1:18" s="60" customFormat="1" ht="9" customHeight="1" x14ac:dyDescent="0.2">
      <c r="A106" s="57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9"/>
      <c r="R106" s="26"/>
    </row>
    <row r="107" spans="1:18" s="96" customFormat="1" ht="35.1" customHeight="1" x14ac:dyDescent="0.2">
      <c r="A107" s="62" t="s">
        <v>42</v>
      </c>
      <c r="B107" s="63">
        <f>+B108+B110</f>
        <v>22600000</v>
      </c>
      <c r="C107" s="63">
        <f t="shared" ref="C107:E107" si="89">+C108+C110</f>
        <v>22600000</v>
      </c>
      <c r="D107" s="63">
        <f t="shared" si="89"/>
        <v>100</v>
      </c>
      <c r="E107" s="63">
        <f t="shared" si="89"/>
        <v>0</v>
      </c>
      <c r="F107" s="63"/>
      <c r="G107" s="63"/>
      <c r="H107" s="64">
        <f>+E107/D107*100</f>
        <v>0</v>
      </c>
      <c r="I107" s="63">
        <f>+I108+I110</f>
        <v>0</v>
      </c>
      <c r="J107" s="63">
        <f t="shared" ref="J107:L107" si="90">+J108+J110</f>
        <v>0</v>
      </c>
      <c r="K107" s="63">
        <f t="shared" si="90"/>
        <v>0</v>
      </c>
      <c r="L107" s="63">
        <f t="shared" si="90"/>
        <v>0</v>
      </c>
      <c r="M107" s="63">
        <f>+M108+M110</f>
        <v>100</v>
      </c>
      <c r="N107" s="63">
        <f>+N108+N110</f>
        <v>22600000</v>
      </c>
      <c r="O107" s="64">
        <f>+K107/D107*100</f>
        <v>0</v>
      </c>
      <c r="P107" s="64">
        <f>+K107/C107*100</f>
        <v>0</v>
      </c>
      <c r="R107" s="97"/>
    </row>
    <row r="108" spans="1:18" s="98" customFormat="1" ht="24.95" customHeight="1" x14ac:dyDescent="0.2">
      <c r="A108" s="67" t="s">
        <v>43</v>
      </c>
      <c r="B108" s="68">
        <f>+B109</f>
        <v>500000</v>
      </c>
      <c r="C108" s="68">
        <f t="shared" ref="C108:E108" si="91">+C109</f>
        <v>500000</v>
      </c>
      <c r="D108" s="68">
        <f t="shared" si="91"/>
        <v>100</v>
      </c>
      <c r="E108" s="68">
        <f t="shared" si="91"/>
        <v>0</v>
      </c>
      <c r="F108" s="68"/>
      <c r="G108" s="68"/>
      <c r="H108" s="69">
        <f>+E108/D108*100</f>
        <v>0</v>
      </c>
      <c r="I108" s="68">
        <f>+I109</f>
        <v>0</v>
      </c>
      <c r="J108" s="68">
        <f t="shared" ref="J108:N108" si="92">+J109</f>
        <v>0</v>
      </c>
      <c r="K108" s="68">
        <f t="shared" si="92"/>
        <v>0</v>
      </c>
      <c r="L108" s="68">
        <f t="shared" si="92"/>
        <v>0</v>
      </c>
      <c r="M108" s="68">
        <f t="shared" si="92"/>
        <v>100</v>
      </c>
      <c r="N108" s="68">
        <f t="shared" si="92"/>
        <v>500000</v>
      </c>
      <c r="O108" s="70">
        <f t="shared" ref="O108:O179" si="93">+K108/D108*100</f>
        <v>0</v>
      </c>
      <c r="P108" s="70">
        <f t="shared" ref="P108:P179" si="94">+K108/C108*100</f>
        <v>0</v>
      </c>
      <c r="R108" s="99"/>
    </row>
    <row r="109" spans="1:18" s="102" customFormat="1" ht="24.75" customHeight="1" x14ac:dyDescent="0.2">
      <c r="A109" s="100" t="s">
        <v>109</v>
      </c>
      <c r="B109" s="73">
        <v>500000</v>
      </c>
      <c r="C109" s="73">
        <v>500000</v>
      </c>
      <c r="D109" s="73">
        <v>100</v>
      </c>
      <c r="E109" s="73"/>
      <c r="F109" s="73"/>
      <c r="G109" s="73"/>
      <c r="H109" s="101">
        <f>+E109/D109*100</f>
        <v>0</v>
      </c>
      <c r="I109" s="73"/>
      <c r="J109" s="73"/>
      <c r="K109" s="73">
        <f>+E109+I109+J109</f>
        <v>0</v>
      </c>
      <c r="L109" s="73"/>
      <c r="M109" s="73">
        <f>+D109-K109</f>
        <v>100</v>
      </c>
      <c r="N109" s="73">
        <f>+C109-K109</f>
        <v>500000</v>
      </c>
      <c r="O109" s="74">
        <f>+K109/D109*100</f>
        <v>0</v>
      </c>
      <c r="P109" s="74">
        <f>+K109/C109*100</f>
        <v>0</v>
      </c>
      <c r="R109" s="103"/>
    </row>
    <row r="110" spans="1:18" s="105" customFormat="1" ht="30" customHeight="1" x14ac:dyDescent="0.2">
      <c r="A110" s="67" t="s">
        <v>110</v>
      </c>
      <c r="B110" s="68">
        <v>22100000</v>
      </c>
      <c r="C110" s="68">
        <v>22100000</v>
      </c>
      <c r="D110" s="68"/>
      <c r="E110" s="68"/>
      <c r="F110" s="68"/>
      <c r="G110" s="68"/>
      <c r="H110" s="104">
        <v>0</v>
      </c>
      <c r="I110" s="68"/>
      <c r="J110" s="68"/>
      <c r="K110" s="68">
        <f>+E110+I110+J110</f>
        <v>0</v>
      </c>
      <c r="L110" s="68"/>
      <c r="M110" s="68">
        <f>+D110-K110</f>
        <v>0</v>
      </c>
      <c r="N110" s="68">
        <f t="shared" ref="N110:N179" si="95">+C110-K110</f>
        <v>22100000</v>
      </c>
      <c r="O110" s="70">
        <v>0</v>
      </c>
      <c r="P110" s="70">
        <f t="shared" si="94"/>
        <v>0</v>
      </c>
      <c r="R110" s="13"/>
    </row>
    <row r="111" spans="1:18" s="65" customFormat="1" ht="35.1" customHeight="1" x14ac:dyDescent="0.2">
      <c r="A111" s="62" t="s">
        <v>111</v>
      </c>
      <c r="B111" s="63">
        <f>+B112+B126+B137</f>
        <v>2176646</v>
      </c>
      <c r="C111" s="63">
        <f>+C112+C126+C137</f>
        <v>1685300</v>
      </c>
      <c r="D111" s="63">
        <f>+D112+D126+D137</f>
        <v>140300</v>
      </c>
      <c r="E111" s="63">
        <f>+E112+E126+E137</f>
        <v>0</v>
      </c>
      <c r="F111" s="63"/>
      <c r="G111" s="63"/>
      <c r="H111" s="64">
        <f t="shared" ref="H111:H186" si="96">+E111/D111*100</f>
        <v>0</v>
      </c>
      <c r="I111" s="63">
        <f t="shared" ref="I111:N111" si="97">+I112+I126+I137</f>
        <v>0</v>
      </c>
      <c r="J111" s="63">
        <f t="shared" si="97"/>
        <v>0</v>
      </c>
      <c r="K111" s="63">
        <f t="shared" si="97"/>
        <v>0</v>
      </c>
      <c r="L111" s="63">
        <f t="shared" si="97"/>
        <v>0</v>
      </c>
      <c r="M111" s="63">
        <f t="shared" si="97"/>
        <v>140300</v>
      </c>
      <c r="N111" s="63">
        <f t="shared" si="97"/>
        <v>1685300</v>
      </c>
      <c r="O111" s="64">
        <f>+K111/D111*100</f>
        <v>0</v>
      </c>
      <c r="P111" s="64">
        <f t="shared" si="94"/>
        <v>0</v>
      </c>
      <c r="R111" s="106"/>
    </row>
    <row r="112" spans="1:18" ht="24.95" customHeight="1" x14ac:dyDescent="0.2">
      <c r="A112" s="67" t="s">
        <v>112</v>
      </c>
      <c r="B112" s="68">
        <f>SUM(B113:B125)</f>
        <v>125200</v>
      </c>
      <c r="C112" s="68">
        <f t="shared" ref="C112:E112" si="98">SUM(C113:C125)</f>
        <v>125200</v>
      </c>
      <c r="D112" s="68">
        <f t="shared" si="98"/>
        <v>200</v>
      </c>
      <c r="E112" s="68">
        <f t="shared" si="98"/>
        <v>0</v>
      </c>
      <c r="F112" s="68"/>
      <c r="G112" s="68"/>
      <c r="H112" s="69">
        <f t="shared" si="96"/>
        <v>0</v>
      </c>
      <c r="I112" s="68">
        <f>SUM(I113:I125)</f>
        <v>0</v>
      </c>
      <c r="J112" s="68">
        <f>SUM(J113:J125)</f>
        <v>0</v>
      </c>
      <c r="K112" s="68">
        <f t="shared" ref="K112" si="99">SUM(K113:K124)</f>
        <v>0</v>
      </c>
      <c r="L112" s="68">
        <f>SUM(L113:L125)</f>
        <v>0</v>
      </c>
      <c r="M112" s="68">
        <f>SUM(M113:M125)</f>
        <v>200</v>
      </c>
      <c r="N112" s="68">
        <f>SUM(N113:N125)</f>
        <v>125200</v>
      </c>
      <c r="O112" s="70">
        <f>+K112/D112*100</f>
        <v>0</v>
      </c>
      <c r="P112" s="70">
        <f t="shared" si="94"/>
        <v>0</v>
      </c>
    </row>
    <row r="113" spans="1:18" ht="24.95" hidden="1" customHeight="1" x14ac:dyDescent="0.2">
      <c r="A113" s="100" t="s">
        <v>113</v>
      </c>
      <c r="B113" s="73"/>
      <c r="C113" s="73"/>
      <c r="D113" s="73"/>
      <c r="E113" s="73"/>
      <c r="F113" s="73"/>
      <c r="G113" s="73"/>
      <c r="H113" s="101" t="e">
        <f t="shared" si="96"/>
        <v>#DIV/0!</v>
      </c>
      <c r="I113" s="73"/>
      <c r="J113" s="73"/>
      <c r="K113" s="73">
        <f>+E113+I113+J113</f>
        <v>0</v>
      </c>
      <c r="L113" s="73"/>
      <c r="M113" s="73">
        <f>+D113-K113</f>
        <v>0</v>
      </c>
      <c r="N113" s="73">
        <f>+C113-K113</f>
        <v>0</v>
      </c>
      <c r="O113" s="85">
        <v>0</v>
      </c>
      <c r="P113" s="85">
        <v>0</v>
      </c>
    </row>
    <row r="114" spans="1:18" ht="24.95" hidden="1" customHeight="1" x14ac:dyDescent="0.2">
      <c r="A114" s="100" t="s">
        <v>114</v>
      </c>
      <c r="B114" s="73"/>
      <c r="C114" s="73"/>
      <c r="D114" s="73"/>
      <c r="E114" s="73"/>
      <c r="F114" s="73"/>
      <c r="G114" s="73"/>
      <c r="H114" s="101" t="e">
        <f t="shared" si="96"/>
        <v>#DIV/0!</v>
      </c>
      <c r="I114" s="73"/>
      <c r="J114" s="73"/>
      <c r="K114" s="73">
        <f t="shared" ref="K114:K125" si="100">+E114+I114+J114</f>
        <v>0</v>
      </c>
      <c r="L114" s="73"/>
      <c r="M114" s="73">
        <f t="shared" ref="M114:M125" si="101">+D114-K114</f>
        <v>0</v>
      </c>
      <c r="N114" s="73">
        <f t="shared" ref="N114:N123" si="102">+C114-K114</f>
        <v>0</v>
      </c>
      <c r="O114" s="85">
        <v>0</v>
      </c>
      <c r="P114" s="85">
        <v>0</v>
      </c>
    </row>
    <row r="115" spans="1:18" ht="24.95" hidden="1" customHeight="1" x14ac:dyDescent="0.2">
      <c r="A115" s="100" t="s">
        <v>115</v>
      </c>
      <c r="B115" s="73"/>
      <c r="C115" s="73"/>
      <c r="D115" s="73"/>
      <c r="E115" s="73"/>
      <c r="F115" s="73"/>
      <c r="G115" s="73"/>
      <c r="H115" s="101" t="e">
        <f t="shared" si="96"/>
        <v>#DIV/0!</v>
      </c>
      <c r="I115" s="73"/>
      <c r="J115" s="73"/>
      <c r="K115" s="73">
        <f t="shared" si="100"/>
        <v>0</v>
      </c>
      <c r="L115" s="73"/>
      <c r="M115" s="73">
        <f t="shared" si="101"/>
        <v>0</v>
      </c>
      <c r="N115" s="73">
        <f t="shared" si="102"/>
        <v>0</v>
      </c>
      <c r="O115" s="85">
        <v>0</v>
      </c>
      <c r="P115" s="85" t="e">
        <f t="shared" si="94"/>
        <v>#DIV/0!</v>
      </c>
    </row>
    <row r="116" spans="1:18" ht="24.95" hidden="1" customHeight="1" x14ac:dyDescent="0.2">
      <c r="A116" s="100" t="s">
        <v>116</v>
      </c>
      <c r="B116" s="73"/>
      <c r="C116" s="73"/>
      <c r="D116" s="73"/>
      <c r="E116" s="73"/>
      <c r="F116" s="73"/>
      <c r="G116" s="73"/>
      <c r="H116" s="101" t="e">
        <f t="shared" si="96"/>
        <v>#DIV/0!</v>
      </c>
      <c r="I116" s="73"/>
      <c r="J116" s="73"/>
      <c r="K116" s="73">
        <f t="shared" si="100"/>
        <v>0</v>
      </c>
      <c r="L116" s="73"/>
      <c r="M116" s="73">
        <f t="shared" si="101"/>
        <v>0</v>
      </c>
      <c r="N116" s="73">
        <f t="shared" si="102"/>
        <v>0</v>
      </c>
      <c r="O116" s="85">
        <v>0</v>
      </c>
      <c r="P116" s="85">
        <v>0</v>
      </c>
    </row>
    <row r="117" spans="1:18" ht="24.95" hidden="1" customHeight="1" x14ac:dyDescent="0.2">
      <c r="A117" s="100" t="s">
        <v>117</v>
      </c>
      <c r="B117" s="73"/>
      <c r="C117" s="73"/>
      <c r="D117" s="73"/>
      <c r="E117" s="73"/>
      <c r="F117" s="73"/>
      <c r="G117" s="73"/>
      <c r="H117" s="101" t="e">
        <f t="shared" si="96"/>
        <v>#DIV/0!</v>
      </c>
      <c r="I117" s="73"/>
      <c r="J117" s="73"/>
      <c r="K117" s="73">
        <f t="shared" si="100"/>
        <v>0</v>
      </c>
      <c r="L117" s="73"/>
      <c r="M117" s="73">
        <f t="shared" si="101"/>
        <v>0</v>
      </c>
      <c r="N117" s="73">
        <f t="shared" si="102"/>
        <v>0</v>
      </c>
      <c r="O117" s="85">
        <v>0</v>
      </c>
      <c r="P117" s="85">
        <v>0</v>
      </c>
    </row>
    <row r="118" spans="1:18" ht="24.95" hidden="1" customHeight="1" x14ac:dyDescent="0.2">
      <c r="A118" s="100" t="s">
        <v>118</v>
      </c>
      <c r="B118" s="73"/>
      <c r="C118" s="73"/>
      <c r="D118" s="73"/>
      <c r="E118" s="73"/>
      <c r="F118" s="73"/>
      <c r="G118" s="73"/>
      <c r="H118" s="101" t="e">
        <f t="shared" si="96"/>
        <v>#DIV/0!</v>
      </c>
      <c r="I118" s="73"/>
      <c r="J118" s="73"/>
      <c r="K118" s="73">
        <f t="shared" si="100"/>
        <v>0</v>
      </c>
      <c r="L118" s="73"/>
      <c r="M118" s="73">
        <f t="shared" si="101"/>
        <v>0</v>
      </c>
      <c r="N118" s="73">
        <f t="shared" si="102"/>
        <v>0</v>
      </c>
      <c r="O118" s="85">
        <v>0</v>
      </c>
      <c r="P118" s="85">
        <v>0</v>
      </c>
    </row>
    <row r="119" spans="1:18" s="105" customFormat="1" ht="24.95" hidden="1" customHeight="1" x14ac:dyDescent="0.2">
      <c r="A119" s="100" t="s">
        <v>119</v>
      </c>
      <c r="B119" s="73"/>
      <c r="C119" s="73"/>
      <c r="D119" s="73"/>
      <c r="E119" s="73"/>
      <c r="F119" s="73"/>
      <c r="G119" s="73"/>
      <c r="H119" s="101" t="e">
        <f t="shared" si="96"/>
        <v>#DIV/0!</v>
      </c>
      <c r="I119" s="73"/>
      <c r="J119" s="73"/>
      <c r="K119" s="73">
        <f t="shared" si="100"/>
        <v>0</v>
      </c>
      <c r="L119" s="73"/>
      <c r="M119" s="73">
        <f t="shared" si="101"/>
        <v>0</v>
      </c>
      <c r="N119" s="73">
        <f t="shared" si="102"/>
        <v>0</v>
      </c>
      <c r="O119" s="85">
        <v>0</v>
      </c>
      <c r="P119" s="85">
        <v>0</v>
      </c>
      <c r="R119" s="13"/>
    </row>
    <row r="120" spans="1:18" s="105" customFormat="1" ht="24.95" hidden="1" customHeight="1" x14ac:dyDescent="0.2">
      <c r="A120" s="100" t="s">
        <v>120</v>
      </c>
      <c r="B120" s="73"/>
      <c r="C120" s="73"/>
      <c r="D120" s="73"/>
      <c r="E120" s="73"/>
      <c r="F120" s="73"/>
      <c r="G120" s="73"/>
      <c r="H120" s="101" t="e">
        <f t="shared" si="96"/>
        <v>#DIV/0!</v>
      </c>
      <c r="I120" s="73"/>
      <c r="J120" s="73"/>
      <c r="K120" s="73">
        <f t="shared" si="100"/>
        <v>0</v>
      </c>
      <c r="L120" s="73"/>
      <c r="M120" s="73">
        <f t="shared" si="101"/>
        <v>0</v>
      </c>
      <c r="N120" s="73">
        <f t="shared" si="102"/>
        <v>0</v>
      </c>
      <c r="O120" s="85">
        <v>0</v>
      </c>
      <c r="P120" s="85" t="e">
        <f t="shared" si="94"/>
        <v>#DIV/0!</v>
      </c>
      <c r="R120" s="47"/>
    </row>
    <row r="121" spans="1:18" s="105" customFormat="1" ht="24.95" hidden="1" customHeight="1" x14ac:dyDescent="0.2">
      <c r="A121" s="100" t="s">
        <v>121</v>
      </c>
      <c r="B121" s="73"/>
      <c r="C121" s="73"/>
      <c r="D121" s="73"/>
      <c r="E121" s="73"/>
      <c r="F121" s="73"/>
      <c r="G121" s="73"/>
      <c r="H121" s="101" t="e">
        <f t="shared" si="96"/>
        <v>#DIV/0!</v>
      </c>
      <c r="I121" s="73"/>
      <c r="J121" s="73"/>
      <c r="K121" s="73">
        <f t="shared" si="100"/>
        <v>0</v>
      </c>
      <c r="L121" s="73"/>
      <c r="M121" s="73">
        <f t="shared" si="101"/>
        <v>0</v>
      </c>
      <c r="N121" s="73">
        <f t="shared" si="102"/>
        <v>0</v>
      </c>
      <c r="O121" s="85">
        <v>0</v>
      </c>
      <c r="P121" s="85" t="e">
        <f t="shared" si="94"/>
        <v>#DIV/0!</v>
      </c>
      <c r="R121" s="47"/>
    </row>
    <row r="122" spans="1:18" s="105" customFormat="1" ht="24.95" hidden="1" customHeight="1" x14ac:dyDescent="0.2">
      <c r="A122" s="100" t="s">
        <v>122</v>
      </c>
      <c r="B122" s="73"/>
      <c r="C122" s="73"/>
      <c r="D122" s="73"/>
      <c r="E122" s="73"/>
      <c r="F122" s="73"/>
      <c r="G122" s="73"/>
      <c r="H122" s="101" t="e">
        <f t="shared" si="96"/>
        <v>#DIV/0!</v>
      </c>
      <c r="I122" s="73"/>
      <c r="J122" s="73"/>
      <c r="K122" s="73">
        <f t="shared" si="100"/>
        <v>0</v>
      </c>
      <c r="L122" s="73"/>
      <c r="M122" s="73">
        <f t="shared" si="101"/>
        <v>0</v>
      </c>
      <c r="N122" s="73">
        <f t="shared" si="102"/>
        <v>0</v>
      </c>
      <c r="O122" s="85">
        <v>0</v>
      </c>
      <c r="P122" s="85">
        <v>0</v>
      </c>
      <c r="R122" s="47"/>
    </row>
    <row r="123" spans="1:18" s="105" customFormat="1" ht="35.25" hidden="1" customHeight="1" x14ac:dyDescent="0.2">
      <c r="A123" s="100" t="s">
        <v>123</v>
      </c>
      <c r="B123" s="73"/>
      <c r="C123" s="73"/>
      <c r="D123" s="73"/>
      <c r="E123" s="73"/>
      <c r="F123" s="73"/>
      <c r="G123" s="73"/>
      <c r="H123" s="101" t="e">
        <f t="shared" si="96"/>
        <v>#DIV/0!</v>
      </c>
      <c r="I123" s="73"/>
      <c r="J123" s="73"/>
      <c r="K123" s="73">
        <f t="shared" si="100"/>
        <v>0</v>
      </c>
      <c r="L123" s="73"/>
      <c r="M123" s="73">
        <f t="shared" si="101"/>
        <v>0</v>
      </c>
      <c r="N123" s="73">
        <f t="shared" si="102"/>
        <v>0</v>
      </c>
      <c r="O123" s="85">
        <v>0</v>
      </c>
      <c r="P123" s="85" t="e">
        <f t="shared" si="94"/>
        <v>#DIV/0!</v>
      </c>
      <c r="R123" s="47"/>
    </row>
    <row r="124" spans="1:18" s="65" customFormat="1" ht="26.25" customHeight="1" x14ac:dyDescent="0.2">
      <c r="A124" s="100" t="s">
        <v>124</v>
      </c>
      <c r="B124" s="73">
        <v>200</v>
      </c>
      <c r="C124" s="73">
        <v>200</v>
      </c>
      <c r="D124" s="73">
        <v>200</v>
      </c>
      <c r="E124" s="73"/>
      <c r="F124" s="73"/>
      <c r="G124" s="73"/>
      <c r="H124" s="101">
        <f t="shared" si="96"/>
        <v>0</v>
      </c>
      <c r="I124" s="73"/>
      <c r="J124" s="73"/>
      <c r="K124" s="73">
        <f t="shared" si="100"/>
        <v>0</v>
      </c>
      <c r="L124" s="73"/>
      <c r="M124" s="73">
        <f t="shared" si="101"/>
        <v>200</v>
      </c>
      <c r="N124" s="73">
        <f t="shared" si="95"/>
        <v>200</v>
      </c>
      <c r="O124" s="85">
        <v>0</v>
      </c>
      <c r="P124" s="74">
        <f t="shared" si="94"/>
        <v>0</v>
      </c>
      <c r="R124" s="106"/>
    </row>
    <row r="125" spans="1:18" s="65" customFormat="1" ht="29.25" customHeight="1" x14ac:dyDescent="0.2">
      <c r="A125" s="100" t="s">
        <v>125</v>
      </c>
      <c r="B125" s="73">
        <v>125000</v>
      </c>
      <c r="C125" s="73">
        <v>125000</v>
      </c>
      <c r="D125" s="73"/>
      <c r="E125" s="73"/>
      <c r="F125" s="73"/>
      <c r="G125" s="73"/>
      <c r="H125" s="101">
        <v>0</v>
      </c>
      <c r="I125" s="73"/>
      <c r="J125" s="73"/>
      <c r="K125" s="73">
        <f t="shared" si="100"/>
        <v>0</v>
      </c>
      <c r="L125" s="73"/>
      <c r="M125" s="73">
        <f t="shared" si="101"/>
        <v>0</v>
      </c>
      <c r="N125" s="73">
        <f t="shared" si="95"/>
        <v>125000</v>
      </c>
      <c r="O125" s="85">
        <v>1</v>
      </c>
      <c r="P125" s="74">
        <f t="shared" si="94"/>
        <v>0</v>
      </c>
      <c r="R125" s="106"/>
    </row>
    <row r="126" spans="1:18" s="107" customFormat="1" ht="24.95" customHeight="1" x14ac:dyDescent="0.2">
      <c r="A126" s="67" t="s">
        <v>126</v>
      </c>
      <c r="B126" s="68">
        <f>SUM(B127:B136)</f>
        <v>670000</v>
      </c>
      <c r="C126" s="68">
        <f t="shared" ref="C126:E126" si="103">SUM(C127:C136)</f>
        <v>470000</v>
      </c>
      <c r="D126" s="68">
        <f t="shared" si="103"/>
        <v>140000</v>
      </c>
      <c r="E126" s="68">
        <f t="shared" si="103"/>
        <v>0</v>
      </c>
      <c r="F126" s="68"/>
      <c r="G126" s="68"/>
      <c r="H126" s="69">
        <f>+E126/D126*100</f>
        <v>0</v>
      </c>
      <c r="I126" s="68">
        <f>SUM(I127:I136)</f>
        <v>0</v>
      </c>
      <c r="J126" s="68">
        <f t="shared" ref="J126:N126" si="104">SUM(J127:J136)</f>
        <v>0</v>
      </c>
      <c r="K126" s="68">
        <f t="shared" si="104"/>
        <v>0</v>
      </c>
      <c r="L126" s="68">
        <f t="shared" si="104"/>
        <v>0</v>
      </c>
      <c r="M126" s="68">
        <f t="shared" si="104"/>
        <v>140000</v>
      </c>
      <c r="N126" s="68">
        <f t="shared" si="104"/>
        <v>470000</v>
      </c>
      <c r="O126" s="70">
        <f t="shared" ref="O126:P126" si="105">+O127</f>
        <v>0</v>
      </c>
      <c r="P126" s="70">
        <f t="shared" si="105"/>
        <v>0</v>
      </c>
      <c r="R126" s="13"/>
    </row>
    <row r="127" spans="1:18" s="107" customFormat="1" ht="24.95" hidden="1" customHeight="1" x14ac:dyDescent="0.2">
      <c r="A127" s="100" t="s">
        <v>127</v>
      </c>
      <c r="B127" s="73"/>
      <c r="C127" s="73"/>
      <c r="D127" s="73"/>
      <c r="E127" s="73"/>
      <c r="F127" s="73"/>
      <c r="G127" s="73"/>
      <c r="H127" s="101" t="e">
        <f t="shared" si="96"/>
        <v>#DIV/0!</v>
      </c>
      <c r="I127" s="73"/>
      <c r="J127" s="73"/>
      <c r="K127" s="73">
        <f>+E127+I127+J127</f>
        <v>0</v>
      </c>
      <c r="L127" s="73"/>
      <c r="M127" s="73">
        <f>+D127-K127</f>
        <v>0</v>
      </c>
      <c r="N127" s="73">
        <f>+C127-K127</f>
        <v>0</v>
      </c>
      <c r="O127" s="74">
        <v>0</v>
      </c>
      <c r="P127" s="74">
        <v>0</v>
      </c>
      <c r="R127" s="13"/>
    </row>
    <row r="128" spans="1:18" s="107" customFormat="1" ht="24.95" customHeight="1" x14ac:dyDescent="0.2">
      <c r="A128" s="100" t="s">
        <v>128</v>
      </c>
      <c r="B128" s="73">
        <v>80000</v>
      </c>
      <c r="C128" s="73">
        <v>80000</v>
      </c>
      <c r="D128" s="73">
        <v>80000</v>
      </c>
      <c r="E128" s="73"/>
      <c r="F128" s="73"/>
      <c r="G128" s="73"/>
      <c r="H128" s="101">
        <f t="shared" si="96"/>
        <v>0</v>
      </c>
      <c r="I128" s="73"/>
      <c r="J128" s="73"/>
      <c r="K128" s="73">
        <f t="shared" ref="K128:K136" si="106">+E128+I128+J128</f>
        <v>0</v>
      </c>
      <c r="L128" s="73"/>
      <c r="M128" s="73">
        <f t="shared" ref="M128:M136" si="107">+D128-K128</f>
        <v>80000</v>
      </c>
      <c r="N128" s="73">
        <f t="shared" ref="N128:N136" si="108">+C128-K128</f>
        <v>80000</v>
      </c>
      <c r="O128" s="74">
        <v>0</v>
      </c>
      <c r="P128" s="74">
        <v>0</v>
      </c>
      <c r="R128" s="13"/>
    </row>
    <row r="129" spans="1:18" s="108" customFormat="1" ht="24.95" customHeight="1" x14ac:dyDescent="0.2">
      <c r="A129" s="100" t="s">
        <v>129</v>
      </c>
      <c r="B129" s="73">
        <v>10000</v>
      </c>
      <c r="C129" s="73">
        <v>10000</v>
      </c>
      <c r="D129" s="73">
        <v>10000</v>
      </c>
      <c r="E129" s="73"/>
      <c r="F129" s="73"/>
      <c r="G129" s="73"/>
      <c r="H129" s="101">
        <f t="shared" si="96"/>
        <v>0</v>
      </c>
      <c r="I129" s="73"/>
      <c r="J129" s="73"/>
      <c r="K129" s="73">
        <f t="shared" si="106"/>
        <v>0</v>
      </c>
      <c r="L129" s="73"/>
      <c r="M129" s="73">
        <f t="shared" si="107"/>
        <v>10000</v>
      </c>
      <c r="N129" s="73">
        <f t="shared" si="108"/>
        <v>10000</v>
      </c>
      <c r="O129" s="74">
        <v>0</v>
      </c>
      <c r="P129" s="74">
        <v>0</v>
      </c>
      <c r="R129" s="109"/>
    </row>
    <row r="130" spans="1:18" s="108" customFormat="1" ht="24.95" hidden="1" customHeight="1" x14ac:dyDescent="0.2">
      <c r="A130" s="100" t="s">
        <v>130</v>
      </c>
      <c r="B130" s="73"/>
      <c r="C130" s="73"/>
      <c r="D130" s="73"/>
      <c r="E130" s="73"/>
      <c r="F130" s="73"/>
      <c r="G130" s="73"/>
      <c r="H130" s="101" t="e">
        <f t="shared" si="96"/>
        <v>#DIV/0!</v>
      </c>
      <c r="I130" s="73"/>
      <c r="J130" s="73"/>
      <c r="K130" s="73">
        <f t="shared" si="106"/>
        <v>0</v>
      </c>
      <c r="L130" s="73"/>
      <c r="M130" s="73">
        <f t="shared" si="107"/>
        <v>0</v>
      </c>
      <c r="N130" s="73">
        <f t="shared" si="108"/>
        <v>0</v>
      </c>
      <c r="O130" s="74">
        <v>0</v>
      </c>
      <c r="P130" s="74">
        <v>0</v>
      </c>
      <c r="R130" s="110"/>
    </row>
    <row r="131" spans="1:18" s="65" customFormat="1" ht="27.75" customHeight="1" x14ac:dyDescent="0.2">
      <c r="A131" s="100" t="s">
        <v>131</v>
      </c>
      <c r="B131" s="73">
        <v>100000</v>
      </c>
      <c r="C131" s="73">
        <v>100000</v>
      </c>
      <c r="D131" s="73"/>
      <c r="E131" s="73"/>
      <c r="F131" s="73"/>
      <c r="G131" s="73"/>
      <c r="H131" s="101">
        <v>0</v>
      </c>
      <c r="I131" s="73"/>
      <c r="J131" s="73"/>
      <c r="K131" s="73">
        <f t="shared" si="106"/>
        <v>0</v>
      </c>
      <c r="L131" s="73"/>
      <c r="M131" s="73">
        <f t="shared" si="107"/>
        <v>0</v>
      </c>
      <c r="N131" s="73">
        <f t="shared" si="108"/>
        <v>100000</v>
      </c>
      <c r="O131" s="74">
        <v>0</v>
      </c>
      <c r="P131" s="74">
        <f t="shared" ref="P131:P136" si="109">+K131/C131*100</f>
        <v>0</v>
      </c>
      <c r="R131" s="111"/>
    </row>
    <row r="132" spans="1:18" s="65" customFormat="1" ht="27" customHeight="1" x14ac:dyDescent="0.2">
      <c r="A132" s="100" t="s">
        <v>132</v>
      </c>
      <c r="B132" s="73">
        <v>100000</v>
      </c>
      <c r="C132" s="73">
        <v>100000</v>
      </c>
      <c r="D132" s="73"/>
      <c r="E132" s="73"/>
      <c r="F132" s="73"/>
      <c r="G132" s="73"/>
      <c r="H132" s="101">
        <v>0</v>
      </c>
      <c r="I132" s="73"/>
      <c r="J132" s="73"/>
      <c r="K132" s="73">
        <f t="shared" si="106"/>
        <v>0</v>
      </c>
      <c r="L132" s="73"/>
      <c r="M132" s="73">
        <f t="shared" si="107"/>
        <v>0</v>
      </c>
      <c r="N132" s="73">
        <f t="shared" si="108"/>
        <v>100000</v>
      </c>
      <c r="O132" s="74">
        <v>0</v>
      </c>
      <c r="P132" s="74">
        <f t="shared" si="109"/>
        <v>0</v>
      </c>
      <c r="R132" s="111"/>
    </row>
    <row r="133" spans="1:18" s="65" customFormat="1" ht="27" customHeight="1" x14ac:dyDescent="0.2">
      <c r="A133" s="100" t="s">
        <v>133</v>
      </c>
      <c r="B133" s="73">
        <v>50000</v>
      </c>
      <c r="C133" s="73">
        <v>50000</v>
      </c>
      <c r="D133" s="73"/>
      <c r="E133" s="73"/>
      <c r="F133" s="73"/>
      <c r="G133" s="73"/>
      <c r="H133" s="101">
        <v>0</v>
      </c>
      <c r="I133" s="73"/>
      <c r="J133" s="73"/>
      <c r="K133" s="73">
        <f t="shared" si="106"/>
        <v>0</v>
      </c>
      <c r="L133" s="73"/>
      <c r="M133" s="73">
        <f t="shared" si="107"/>
        <v>0</v>
      </c>
      <c r="N133" s="73">
        <f t="shared" si="108"/>
        <v>50000</v>
      </c>
      <c r="O133" s="74">
        <v>0</v>
      </c>
      <c r="P133" s="74">
        <f t="shared" si="109"/>
        <v>0</v>
      </c>
      <c r="R133" s="111"/>
    </row>
    <row r="134" spans="1:18" s="65" customFormat="1" ht="22.5" customHeight="1" x14ac:dyDescent="0.2">
      <c r="A134" s="100" t="s">
        <v>134</v>
      </c>
      <c r="B134" s="73">
        <v>50000</v>
      </c>
      <c r="C134" s="73">
        <v>50000</v>
      </c>
      <c r="D134" s="73">
        <v>50000</v>
      </c>
      <c r="E134" s="73"/>
      <c r="F134" s="73"/>
      <c r="G134" s="73"/>
      <c r="H134" s="101">
        <f t="shared" si="96"/>
        <v>0</v>
      </c>
      <c r="I134" s="73"/>
      <c r="J134" s="73"/>
      <c r="K134" s="73">
        <f t="shared" si="106"/>
        <v>0</v>
      </c>
      <c r="L134" s="73"/>
      <c r="M134" s="73">
        <f t="shared" si="107"/>
        <v>50000</v>
      </c>
      <c r="N134" s="73">
        <f t="shared" si="108"/>
        <v>50000</v>
      </c>
      <c r="O134" s="74">
        <f t="shared" ref="O134" si="110">+K134/D134*100</f>
        <v>0</v>
      </c>
      <c r="P134" s="74">
        <f t="shared" si="109"/>
        <v>0</v>
      </c>
      <c r="R134" s="111"/>
    </row>
    <row r="135" spans="1:18" s="65" customFormat="1" ht="24.75" customHeight="1" x14ac:dyDescent="0.2">
      <c r="A135" s="100" t="s">
        <v>135</v>
      </c>
      <c r="B135" s="73">
        <v>200000</v>
      </c>
      <c r="C135" s="73">
        <v>0</v>
      </c>
      <c r="D135" s="73"/>
      <c r="E135" s="73"/>
      <c r="F135" s="73"/>
      <c r="G135" s="73"/>
      <c r="H135" s="101">
        <v>0</v>
      </c>
      <c r="I135" s="73"/>
      <c r="J135" s="73"/>
      <c r="K135" s="73">
        <f t="shared" si="106"/>
        <v>0</v>
      </c>
      <c r="L135" s="73"/>
      <c r="M135" s="73">
        <f t="shared" si="107"/>
        <v>0</v>
      </c>
      <c r="N135" s="73">
        <f t="shared" si="108"/>
        <v>0</v>
      </c>
      <c r="O135" s="74">
        <v>0</v>
      </c>
      <c r="P135" s="74">
        <v>0</v>
      </c>
      <c r="R135" s="111"/>
    </row>
    <row r="136" spans="1:18" s="65" customFormat="1" ht="24" customHeight="1" x14ac:dyDescent="0.2">
      <c r="A136" s="100" t="s">
        <v>136</v>
      </c>
      <c r="B136" s="73">
        <v>80000</v>
      </c>
      <c r="C136" s="73">
        <v>80000</v>
      </c>
      <c r="D136" s="73"/>
      <c r="E136" s="73"/>
      <c r="F136" s="73"/>
      <c r="G136" s="73"/>
      <c r="H136" s="101">
        <v>0</v>
      </c>
      <c r="I136" s="73"/>
      <c r="J136" s="73"/>
      <c r="K136" s="73">
        <f t="shared" si="106"/>
        <v>0</v>
      </c>
      <c r="L136" s="73"/>
      <c r="M136" s="73">
        <f t="shared" si="107"/>
        <v>0</v>
      </c>
      <c r="N136" s="73">
        <f t="shared" si="108"/>
        <v>80000</v>
      </c>
      <c r="O136" s="74">
        <v>0</v>
      </c>
      <c r="P136" s="74">
        <f t="shared" si="109"/>
        <v>0</v>
      </c>
      <c r="R136" s="111"/>
    </row>
    <row r="137" spans="1:18" s="60" customFormat="1" ht="24.95" customHeight="1" x14ac:dyDescent="0.2">
      <c r="A137" s="67" t="s">
        <v>137</v>
      </c>
      <c r="B137" s="68">
        <f>SUM(B138:B142)</f>
        <v>1381446</v>
      </c>
      <c r="C137" s="68">
        <f t="shared" ref="C137:E137" si="111">SUM(C138:C142)</f>
        <v>1090100</v>
      </c>
      <c r="D137" s="68">
        <f t="shared" si="111"/>
        <v>100</v>
      </c>
      <c r="E137" s="68">
        <f t="shared" si="111"/>
        <v>0</v>
      </c>
      <c r="F137" s="68"/>
      <c r="G137" s="68"/>
      <c r="H137" s="69">
        <f t="shared" si="96"/>
        <v>0</v>
      </c>
      <c r="I137" s="68">
        <f>SUM(I138:I142)</f>
        <v>0</v>
      </c>
      <c r="J137" s="68">
        <f t="shared" ref="J137:N137" si="112">SUM(J138:J142)</f>
        <v>0</v>
      </c>
      <c r="K137" s="68">
        <f t="shared" si="112"/>
        <v>0</v>
      </c>
      <c r="L137" s="68">
        <f t="shared" si="112"/>
        <v>0</v>
      </c>
      <c r="M137" s="68">
        <f t="shared" si="112"/>
        <v>100</v>
      </c>
      <c r="N137" s="68">
        <f t="shared" si="112"/>
        <v>1090100</v>
      </c>
      <c r="O137" s="70">
        <f t="shared" si="93"/>
        <v>0</v>
      </c>
      <c r="P137" s="70">
        <f t="shared" si="94"/>
        <v>0</v>
      </c>
      <c r="R137" s="13"/>
    </row>
    <row r="138" spans="1:18" s="60" customFormat="1" ht="24" customHeight="1" x14ac:dyDescent="0.2">
      <c r="A138" s="100" t="s">
        <v>138</v>
      </c>
      <c r="B138" s="73">
        <v>650100</v>
      </c>
      <c r="C138" s="73">
        <v>650100</v>
      </c>
      <c r="D138" s="73"/>
      <c r="E138" s="73"/>
      <c r="F138" s="73"/>
      <c r="G138" s="73"/>
      <c r="H138" s="101">
        <v>0</v>
      </c>
      <c r="I138" s="73"/>
      <c r="J138" s="73"/>
      <c r="K138" s="73">
        <f>+E138+I138+J138</f>
        <v>0</v>
      </c>
      <c r="L138" s="73"/>
      <c r="M138" s="73">
        <f>+D138-K138</f>
        <v>0</v>
      </c>
      <c r="N138" s="73">
        <f>+C138-K138</f>
        <v>650100</v>
      </c>
      <c r="O138" s="74">
        <v>0</v>
      </c>
      <c r="P138" s="74">
        <f>+K138/C138*100</f>
        <v>0</v>
      </c>
      <c r="R138" s="13"/>
    </row>
    <row r="139" spans="1:18" s="60" customFormat="1" ht="38.25" customHeight="1" x14ac:dyDescent="0.2">
      <c r="A139" s="100" t="s">
        <v>139</v>
      </c>
      <c r="B139" s="73">
        <v>140000</v>
      </c>
      <c r="C139" s="73">
        <v>140000</v>
      </c>
      <c r="D139" s="73"/>
      <c r="E139" s="73"/>
      <c r="F139" s="73"/>
      <c r="G139" s="73"/>
      <c r="H139" s="101">
        <v>0</v>
      </c>
      <c r="I139" s="73"/>
      <c r="J139" s="73"/>
      <c r="K139" s="73">
        <f t="shared" ref="K139:K142" si="113">+E139+I139+J139</f>
        <v>0</v>
      </c>
      <c r="L139" s="73"/>
      <c r="M139" s="73">
        <f t="shared" ref="M139:M142" si="114">+D139-K139</f>
        <v>0</v>
      </c>
      <c r="N139" s="73">
        <f t="shared" ref="N139:N142" si="115">+C139-K139</f>
        <v>140000</v>
      </c>
      <c r="O139" s="74">
        <v>0</v>
      </c>
      <c r="P139" s="74">
        <f t="shared" ref="P139:P140" si="116">+K139/C139*100</f>
        <v>0</v>
      </c>
      <c r="R139" s="13"/>
    </row>
    <row r="140" spans="1:18" s="60" customFormat="1" ht="22.5" customHeight="1" x14ac:dyDescent="0.2">
      <c r="A140" s="100" t="s">
        <v>140</v>
      </c>
      <c r="B140" s="73">
        <v>150000</v>
      </c>
      <c r="C140" s="73">
        <v>150000</v>
      </c>
      <c r="D140" s="73"/>
      <c r="E140" s="73"/>
      <c r="F140" s="73"/>
      <c r="G140" s="73"/>
      <c r="H140" s="101">
        <v>0</v>
      </c>
      <c r="I140" s="73"/>
      <c r="J140" s="73"/>
      <c r="K140" s="73">
        <f t="shared" si="113"/>
        <v>0</v>
      </c>
      <c r="L140" s="73"/>
      <c r="M140" s="73">
        <f t="shared" si="114"/>
        <v>0</v>
      </c>
      <c r="N140" s="73">
        <f t="shared" si="115"/>
        <v>150000</v>
      </c>
      <c r="O140" s="74">
        <v>0</v>
      </c>
      <c r="P140" s="74">
        <f t="shared" si="116"/>
        <v>0</v>
      </c>
      <c r="R140" s="13"/>
    </row>
    <row r="141" spans="1:18" ht="21" customHeight="1" x14ac:dyDescent="0.2">
      <c r="A141" s="100" t="s">
        <v>141</v>
      </c>
      <c r="B141" s="73">
        <v>291346</v>
      </c>
      <c r="C141" s="73">
        <v>0</v>
      </c>
      <c r="D141" s="73"/>
      <c r="E141" s="73"/>
      <c r="F141" s="73"/>
      <c r="G141" s="73"/>
      <c r="H141" s="101">
        <v>0</v>
      </c>
      <c r="I141" s="73"/>
      <c r="J141" s="73"/>
      <c r="K141" s="73">
        <f t="shared" si="113"/>
        <v>0</v>
      </c>
      <c r="L141" s="73"/>
      <c r="M141" s="73">
        <f t="shared" si="114"/>
        <v>0</v>
      </c>
      <c r="N141" s="73">
        <f t="shared" si="115"/>
        <v>0</v>
      </c>
      <c r="O141" s="74">
        <v>0</v>
      </c>
      <c r="P141" s="74">
        <v>0</v>
      </c>
    </row>
    <row r="142" spans="1:18" ht="24" customHeight="1" x14ac:dyDescent="0.2">
      <c r="A142" s="100" t="s">
        <v>142</v>
      </c>
      <c r="B142" s="73">
        <v>150000</v>
      </c>
      <c r="C142" s="73">
        <v>150000</v>
      </c>
      <c r="D142" s="73">
        <v>100</v>
      </c>
      <c r="E142" s="73"/>
      <c r="F142" s="73"/>
      <c r="G142" s="73"/>
      <c r="H142" s="101">
        <f t="shared" ref="H142" si="117">+E142/D142*100</f>
        <v>0</v>
      </c>
      <c r="I142" s="73"/>
      <c r="J142" s="73"/>
      <c r="K142" s="73">
        <f t="shared" si="113"/>
        <v>0</v>
      </c>
      <c r="L142" s="73"/>
      <c r="M142" s="73">
        <f t="shared" si="114"/>
        <v>100</v>
      </c>
      <c r="N142" s="73">
        <f t="shared" si="115"/>
        <v>150000</v>
      </c>
      <c r="O142" s="74">
        <f t="shared" ref="O142" si="118">+K142/D142*100</f>
        <v>0</v>
      </c>
      <c r="P142" s="74">
        <f t="shared" ref="P142" si="119">+K142/C142*100</f>
        <v>0</v>
      </c>
    </row>
    <row r="143" spans="1:18" s="65" customFormat="1" ht="35.1" customHeight="1" x14ac:dyDescent="0.2">
      <c r="A143" s="62" t="s">
        <v>143</v>
      </c>
      <c r="B143" s="63">
        <f>+B144+B156</f>
        <v>1280600</v>
      </c>
      <c r="C143" s="63">
        <f>+C144+C156</f>
        <v>741505</v>
      </c>
      <c r="D143" s="63">
        <f>+D144+D156</f>
        <v>411305</v>
      </c>
      <c r="E143" s="63">
        <f>+E144+E156</f>
        <v>0</v>
      </c>
      <c r="F143" s="63"/>
      <c r="G143" s="63"/>
      <c r="H143" s="64">
        <f>+E143/D143*100</f>
        <v>0</v>
      </c>
      <c r="I143" s="63">
        <f t="shared" ref="I143:N143" si="120">+I144+I156</f>
        <v>0</v>
      </c>
      <c r="J143" s="63">
        <f t="shared" si="120"/>
        <v>0</v>
      </c>
      <c r="K143" s="63">
        <f t="shared" si="120"/>
        <v>0</v>
      </c>
      <c r="L143" s="63">
        <f t="shared" si="120"/>
        <v>0</v>
      </c>
      <c r="M143" s="63">
        <f t="shared" si="120"/>
        <v>411305</v>
      </c>
      <c r="N143" s="63">
        <f t="shared" si="120"/>
        <v>741505</v>
      </c>
      <c r="O143" s="64">
        <f>+K143/D143*100</f>
        <v>0</v>
      </c>
      <c r="P143" s="64">
        <f t="shared" si="94"/>
        <v>0</v>
      </c>
      <c r="R143" s="103"/>
    </row>
    <row r="144" spans="1:18" ht="24.95" customHeight="1" x14ac:dyDescent="0.2">
      <c r="A144" s="67" t="s">
        <v>144</v>
      </c>
      <c r="B144" s="68">
        <f>SUM(B145:B155)</f>
        <v>95600</v>
      </c>
      <c r="C144" s="68">
        <f>SUM(C145:C155)</f>
        <v>95600</v>
      </c>
      <c r="D144" s="68">
        <f>SUM(D145:D155)</f>
        <v>300</v>
      </c>
      <c r="E144" s="68">
        <f>SUM(E145:E155)</f>
        <v>0</v>
      </c>
      <c r="F144" s="68"/>
      <c r="G144" s="68"/>
      <c r="H144" s="69">
        <f t="shared" si="96"/>
        <v>0</v>
      </c>
      <c r="I144" s="68">
        <f t="shared" ref="I144:N144" si="121">SUM(I145:I155)</f>
        <v>0</v>
      </c>
      <c r="J144" s="68">
        <f t="shared" si="121"/>
        <v>0</v>
      </c>
      <c r="K144" s="68">
        <f t="shared" si="121"/>
        <v>0</v>
      </c>
      <c r="L144" s="68">
        <f t="shared" si="121"/>
        <v>0</v>
      </c>
      <c r="M144" s="68">
        <f t="shared" si="121"/>
        <v>300</v>
      </c>
      <c r="N144" s="68">
        <f t="shared" si="121"/>
        <v>95600</v>
      </c>
      <c r="O144" s="70">
        <f t="shared" si="93"/>
        <v>0</v>
      </c>
      <c r="P144" s="70">
        <f>+K144/C144*100</f>
        <v>0</v>
      </c>
    </row>
    <row r="145" spans="1:18" ht="24.95" customHeight="1" x14ac:dyDescent="0.2">
      <c r="A145" s="100" t="s">
        <v>145</v>
      </c>
      <c r="B145" s="73">
        <v>10000</v>
      </c>
      <c r="C145" s="73">
        <v>10000</v>
      </c>
      <c r="D145" s="73">
        <v>100</v>
      </c>
      <c r="E145" s="73"/>
      <c r="F145" s="73"/>
      <c r="G145" s="73"/>
      <c r="H145" s="101">
        <f>+E145/D145*100</f>
        <v>0</v>
      </c>
      <c r="I145" s="73"/>
      <c r="J145" s="73"/>
      <c r="K145" s="73">
        <f>+E145+I145+J145</f>
        <v>0</v>
      </c>
      <c r="L145" s="73"/>
      <c r="M145" s="73">
        <f>+D145-K145</f>
        <v>100</v>
      </c>
      <c r="N145" s="73">
        <f>+C145-K145</f>
        <v>10000</v>
      </c>
      <c r="O145" s="74">
        <f>+K145/D145*100</f>
        <v>0</v>
      </c>
      <c r="P145" s="74">
        <f>+K145/C145*100</f>
        <v>0</v>
      </c>
    </row>
    <row r="146" spans="1:18" ht="24.95" customHeight="1" x14ac:dyDescent="0.2">
      <c r="A146" s="100" t="s">
        <v>146</v>
      </c>
      <c r="B146" s="73">
        <v>100</v>
      </c>
      <c r="C146" s="73">
        <v>100</v>
      </c>
      <c r="D146" s="73"/>
      <c r="E146" s="73"/>
      <c r="F146" s="73"/>
      <c r="G146" s="73"/>
      <c r="H146" s="101">
        <v>0</v>
      </c>
      <c r="I146" s="73"/>
      <c r="J146" s="73"/>
      <c r="K146" s="73">
        <f t="shared" ref="K146:K155" si="122">+E146+I146+J146</f>
        <v>0</v>
      </c>
      <c r="L146" s="73"/>
      <c r="M146" s="73">
        <f t="shared" ref="M146:M155" si="123">+D146-K146</f>
        <v>0</v>
      </c>
      <c r="N146" s="73">
        <f t="shared" ref="N146:N155" si="124">+C146-K146</f>
        <v>100</v>
      </c>
      <c r="O146" s="74">
        <v>0</v>
      </c>
      <c r="P146" s="74">
        <f t="shared" ref="P146:P152" si="125">+K146/C146*100</f>
        <v>0</v>
      </c>
    </row>
    <row r="147" spans="1:18" ht="24.95" customHeight="1" x14ac:dyDescent="0.2">
      <c r="A147" s="100" t="s">
        <v>147</v>
      </c>
      <c r="B147" s="73">
        <v>100</v>
      </c>
      <c r="C147" s="73">
        <v>100</v>
      </c>
      <c r="D147" s="73"/>
      <c r="E147" s="73"/>
      <c r="F147" s="73"/>
      <c r="G147" s="73"/>
      <c r="H147" s="101">
        <v>0</v>
      </c>
      <c r="I147" s="73"/>
      <c r="J147" s="73"/>
      <c r="K147" s="73">
        <f t="shared" si="122"/>
        <v>0</v>
      </c>
      <c r="L147" s="73"/>
      <c r="M147" s="73">
        <f t="shared" si="123"/>
        <v>0</v>
      </c>
      <c r="N147" s="73">
        <f t="shared" si="124"/>
        <v>100</v>
      </c>
      <c r="O147" s="74">
        <v>0</v>
      </c>
      <c r="P147" s="74">
        <f t="shared" si="125"/>
        <v>0</v>
      </c>
    </row>
    <row r="148" spans="1:18" ht="24.95" customHeight="1" x14ac:dyDescent="0.2">
      <c r="A148" s="100" t="s">
        <v>148</v>
      </c>
      <c r="B148" s="73">
        <v>100</v>
      </c>
      <c r="C148" s="73">
        <v>100</v>
      </c>
      <c r="D148" s="73">
        <v>100</v>
      </c>
      <c r="E148" s="73"/>
      <c r="F148" s="73"/>
      <c r="G148" s="73"/>
      <c r="H148" s="101">
        <f t="shared" ref="H148:H149" si="126">+E148/D148*100</f>
        <v>0</v>
      </c>
      <c r="I148" s="73"/>
      <c r="J148" s="73"/>
      <c r="K148" s="73">
        <f t="shared" si="122"/>
        <v>0</v>
      </c>
      <c r="L148" s="73"/>
      <c r="M148" s="73">
        <f t="shared" si="123"/>
        <v>100</v>
      </c>
      <c r="N148" s="73">
        <f t="shared" si="124"/>
        <v>100</v>
      </c>
      <c r="O148" s="74">
        <f t="shared" ref="O148:O149" si="127">+K148/D148*100</f>
        <v>0</v>
      </c>
      <c r="P148" s="74">
        <f t="shared" si="125"/>
        <v>0</v>
      </c>
    </row>
    <row r="149" spans="1:18" ht="24.95" customHeight="1" x14ac:dyDescent="0.2">
      <c r="A149" s="72" t="s">
        <v>149</v>
      </c>
      <c r="B149" s="73">
        <v>10000</v>
      </c>
      <c r="C149" s="73">
        <v>10000</v>
      </c>
      <c r="D149" s="73">
        <v>100</v>
      </c>
      <c r="E149" s="73"/>
      <c r="F149" s="73"/>
      <c r="G149" s="73"/>
      <c r="H149" s="81">
        <f t="shared" si="126"/>
        <v>0</v>
      </c>
      <c r="I149" s="73"/>
      <c r="J149" s="73"/>
      <c r="K149" s="73">
        <f t="shared" si="122"/>
        <v>0</v>
      </c>
      <c r="L149" s="73"/>
      <c r="M149" s="73">
        <f t="shared" si="123"/>
        <v>100</v>
      </c>
      <c r="N149" s="73">
        <f t="shared" si="124"/>
        <v>10000</v>
      </c>
      <c r="O149" s="74">
        <f t="shared" si="127"/>
        <v>0</v>
      </c>
      <c r="P149" s="74">
        <f t="shared" si="125"/>
        <v>0</v>
      </c>
    </row>
    <row r="150" spans="1:18" ht="24.95" customHeight="1" x14ac:dyDescent="0.2">
      <c r="A150" s="100" t="s">
        <v>150</v>
      </c>
      <c r="B150" s="73">
        <v>100</v>
      </c>
      <c r="C150" s="73">
        <v>100</v>
      </c>
      <c r="D150" s="73"/>
      <c r="E150" s="73"/>
      <c r="F150" s="73"/>
      <c r="G150" s="73"/>
      <c r="H150" s="81">
        <v>0</v>
      </c>
      <c r="I150" s="73"/>
      <c r="J150" s="73"/>
      <c r="K150" s="73">
        <f t="shared" si="122"/>
        <v>0</v>
      </c>
      <c r="L150" s="73"/>
      <c r="M150" s="73">
        <f t="shared" si="123"/>
        <v>0</v>
      </c>
      <c r="N150" s="73">
        <f t="shared" si="124"/>
        <v>100</v>
      </c>
      <c r="O150" s="74">
        <v>0</v>
      </c>
      <c r="P150" s="74">
        <v>0</v>
      </c>
    </row>
    <row r="151" spans="1:18" ht="24.95" customHeight="1" x14ac:dyDescent="0.2">
      <c r="A151" s="100" t="s">
        <v>151</v>
      </c>
      <c r="B151" s="73">
        <v>100</v>
      </c>
      <c r="C151" s="73">
        <v>100</v>
      </c>
      <c r="D151" s="73"/>
      <c r="E151" s="73"/>
      <c r="F151" s="73"/>
      <c r="G151" s="73"/>
      <c r="H151" s="81">
        <v>0</v>
      </c>
      <c r="I151" s="73"/>
      <c r="J151" s="73"/>
      <c r="K151" s="73">
        <f t="shared" si="122"/>
        <v>0</v>
      </c>
      <c r="L151" s="73"/>
      <c r="M151" s="73">
        <f t="shared" si="123"/>
        <v>0</v>
      </c>
      <c r="N151" s="73">
        <f t="shared" si="124"/>
        <v>100</v>
      </c>
      <c r="O151" s="74">
        <v>0</v>
      </c>
      <c r="P151" s="74">
        <v>0</v>
      </c>
    </row>
    <row r="152" spans="1:18" ht="24.95" customHeight="1" x14ac:dyDescent="0.2">
      <c r="A152" s="100" t="s">
        <v>152</v>
      </c>
      <c r="B152" s="73">
        <v>100</v>
      </c>
      <c r="C152" s="73">
        <v>100</v>
      </c>
      <c r="D152" s="73"/>
      <c r="E152" s="73"/>
      <c r="F152" s="73"/>
      <c r="G152" s="73"/>
      <c r="H152" s="81">
        <v>0</v>
      </c>
      <c r="I152" s="73"/>
      <c r="J152" s="73"/>
      <c r="K152" s="73">
        <f t="shared" si="122"/>
        <v>0</v>
      </c>
      <c r="L152" s="73"/>
      <c r="M152" s="73">
        <f t="shared" si="123"/>
        <v>0</v>
      </c>
      <c r="N152" s="73">
        <f t="shared" si="124"/>
        <v>100</v>
      </c>
      <c r="O152" s="74">
        <v>0</v>
      </c>
      <c r="P152" s="74">
        <f t="shared" si="125"/>
        <v>0</v>
      </c>
    </row>
    <row r="153" spans="1:18" ht="24.95" customHeight="1" x14ac:dyDescent="0.2">
      <c r="A153" s="100" t="s">
        <v>153</v>
      </c>
      <c r="B153" s="73">
        <v>50000</v>
      </c>
      <c r="C153" s="73">
        <v>50000</v>
      </c>
      <c r="D153" s="73"/>
      <c r="E153" s="73"/>
      <c r="F153" s="73"/>
      <c r="G153" s="73"/>
      <c r="H153" s="81">
        <v>0</v>
      </c>
      <c r="I153" s="73"/>
      <c r="J153" s="73"/>
      <c r="K153" s="73">
        <f t="shared" si="122"/>
        <v>0</v>
      </c>
      <c r="L153" s="73"/>
      <c r="M153" s="73">
        <f t="shared" si="123"/>
        <v>0</v>
      </c>
      <c r="N153" s="73">
        <f t="shared" si="124"/>
        <v>50000</v>
      </c>
      <c r="O153" s="74">
        <v>0</v>
      </c>
      <c r="P153" s="74">
        <v>0</v>
      </c>
    </row>
    <row r="154" spans="1:18" ht="24.95" customHeight="1" x14ac:dyDescent="0.2">
      <c r="A154" s="100" t="s">
        <v>154</v>
      </c>
      <c r="B154" s="73">
        <v>10000</v>
      </c>
      <c r="C154" s="73">
        <v>10000</v>
      </c>
      <c r="D154" s="73"/>
      <c r="E154" s="73"/>
      <c r="F154" s="73"/>
      <c r="G154" s="73"/>
      <c r="H154" s="81">
        <v>0</v>
      </c>
      <c r="I154" s="73"/>
      <c r="J154" s="73"/>
      <c r="K154" s="73">
        <f t="shared" si="122"/>
        <v>0</v>
      </c>
      <c r="L154" s="73"/>
      <c r="M154" s="73">
        <f t="shared" si="123"/>
        <v>0</v>
      </c>
      <c r="N154" s="73">
        <f t="shared" si="124"/>
        <v>10000</v>
      </c>
      <c r="O154" s="74">
        <v>0</v>
      </c>
      <c r="P154" s="74">
        <v>0</v>
      </c>
    </row>
    <row r="155" spans="1:18" ht="24.95" customHeight="1" x14ac:dyDescent="0.2">
      <c r="A155" s="100" t="s">
        <v>155</v>
      </c>
      <c r="B155" s="73">
        <v>15000</v>
      </c>
      <c r="C155" s="73">
        <v>15000</v>
      </c>
      <c r="D155" s="73"/>
      <c r="E155" s="73"/>
      <c r="F155" s="73"/>
      <c r="G155" s="73"/>
      <c r="H155" s="81">
        <v>0</v>
      </c>
      <c r="I155" s="73"/>
      <c r="J155" s="73"/>
      <c r="K155" s="73">
        <f t="shared" si="122"/>
        <v>0</v>
      </c>
      <c r="L155" s="73"/>
      <c r="M155" s="73">
        <f t="shared" si="123"/>
        <v>0</v>
      </c>
      <c r="N155" s="73">
        <f t="shared" si="124"/>
        <v>15000</v>
      </c>
      <c r="O155" s="74">
        <v>0</v>
      </c>
      <c r="P155" s="74">
        <v>0</v>
      </c>
    </row>
    <row r="156" spans="1:18" s="60" customFormat="1" ht="24.95" customHeight="1" x14ac:dyDescent="0.2">
      <c r="A156" s="67" t="s">
        <v>156</v>
      </c>
      <c r="B156" s="68">
        <f>SUM(B157:B160)</f>
        <v>1185000</v>
      </c>
      <c r="C156" s="68">
        <f t="shared" ref="C156:E156" si="128">SUM(C157:C160)</f>
        <v>645905</v>
      </c>
      <c r="D156" s="68">
        <f t="shared" si="128"/>
        <v>411005</v>
      </c>
      <c r="E156" s="68">
        <f t="shared" si="128"/>
        <v>0</v>
      </c>
      <c r="F156" s="68"/>
      <c r="G156" s="68"/>
      <c r="H156" s="69">
        <f>+E156/D156*100</f>
        <v>0</v>
      </c>
      <c r="I156" s="68">
        <f>SUM(I157:I160)</f>
        <v>0</v>
      </c>
      <c r="J156" s="68">
        <f t="shared" ref="J156:N156" si="129">SUM(J157:J160)</f>
        <v>0</v>
      </c>
      <c r="K156" s="68">
        <f t="shared" si="129"/>
        <v>0</v>
      </c>
      <c r="L156" s="68">
        <f t="shared" si="129"/>
        <v>0</v>
      </c>
      <c r="M156" s="68">
        <f>SUM(M157:M160)</f>
        <v>411005</v>
      </c>
      <c r="N156" s="68">
        <f t="shared" si="129"/>
        <v>645905</v>
      </c>
      <c r="O156" s="70">
        <f>+K156/D156*100</f>
        <v>0</v>
      </c>
      <c r="P156" s="70">
        <f>+K156/C156*100</f>
        <v>0</v>
      </c>
      <c r="R156" s="13"/>
    </row>
    <row r="157" spans="1:18" s="112" customFormat="1" ht="24.95" customHeight="1" x14ac:dyDescent="0.2">
      <c r="A157" s="100" t="s">
        <v>157</v>
      </c>
      <c r="B157" s="73">
        <v>600000</v>
      </c>
      <c r="C157" s="73">
        <v>60905</v>
      </c>
      <c r="D157" s="73">
        <v>60905</v>
      </c>
      <c r="E157" s="73"/>
      <c r="F157" s="73"/>
      <c r="G157" s="73"/>
      <c r="H157" s="101">
        <f>+E157/D157*100</f>
        <v>0</v>
      </c>
      <c r="I157" s="73"/>
      <c r="J157" s="73"/>
      <c r="K157" s="73">
        <f>+E157+I157+J157</f>
        <v>0</v>
      </c>
      <c r="L157" s="73"/>
      <c r="M157" s="73">
        <f>+D157-K157</f>
        <v>60905</v>
      </c>
      <c r="N157" s="73">
        <f>+C157-K157</f>
        <v>60905</v>
      </c>
      <c r="O157" s="74">
        <f>+K157/D157*100</f>
        <v>0</v>
      </c>
      <c r="P157" s="74">
        <f>+K157/C157*100</f>
        <v>0</v>
      </c>
      <c r="R157" s="61"/>
    </row>
    <row r="158" spans="1:18" s="71" customFormat="1" ht="24.95" customHeight="1" x14ac:dyDescent="0.2">
      <c r="A158" s="100" t="s">
        <v>158</v>
      </c>
      <c r="B158" s="73">
        <v>350000</v>
      </c>
      <c r="C158" s="73">
        <v>350000</v>
      </c>
      <c r="D158" s="73">
        <v>350000</v>
      </c>
      <c r="E158" s="73"/>
      <c r="F158" s="73"/>
      <c r="G158" s="73"/>
      <c r="H158" s="101">
        <f t="shared" ref="H158:H160" si="130">+E158/D158*100</f>
        <v>0</v>
      </c>
      <c r="I158" s="73"/>
      <c r="J158" s="73"/>
      <c r="K158" s="73">
        <f>+E158+I158+J158</f>
        <v>0</v>
      </c>
      <c r="L158" s="73"/>
      <c r="M158" s="73">
        <f t="shared" ref="M158:M160" si="131">+D158-K158</f>
        <v>350000</v>
      </c>
      <c r="N158" s="73">
        <f t="shared" ref="N158:N160" si="132">+C158-K158</f>
        <v>350000</v>
      </c>
      <c r="O158" s="74">
        <v>0</v>
      </c>
      <c r="P158" s="74">
        <v>0</v>
      </c>
      <c r="R158" s="13"/>
    </row>
    <row r="159" spans="1:18" s="114" customFormat="1" ht="24.95" customHeight="1" x14ac:dyDescent="0.25">
      <c r="A159" s="113" t="s">
        <v>159</v>
      </c>
      <c r="B159" s="73">
        <v>135000</v>
      </c>
      <c r="C159" s="73">
        <v>135000</v>
      </c>
      <c r="D159" s="73"/>
      <c r="E159" s="73"/>
      <c r="F159" s="73"/>
      <c r="G159" s="73"/>
      <c r="H159" s="101">
        <v>0</v>
      </c>
      <c r="I159" s="73"/>
      <c r="J159" s="73"/>
      <c r="K159" s="73">
        <f>+E159+I159+J159</f>
        <v>0</v>
      </c>
      <c r="L159" s="73"/>
      <c r="M159" s="73">
        <f t="shared" si="131"/>
        <v>0</v>
      </c>
      <c r="N159" s="73">
        <f t="shared" si="132"/>
        <v>135000</v>
      </c>
      <c r="O159" s="74">
        <v>0</v>
      </c>
      <c r="P159" s="74">
        <f t="shared" ref="P159:P160" si="133">+K159/C159*100</f>
        <v>0</v>
      </c>
      <c r="R159" s="115"/>
    </row>
    <row r="160" spans="1:18" ht="23.25" customHeight="1" x14ac:dyDescent="0.2">
      <c r="A160" s="113" t="s">
        <v>160</v>
      </c>
      <c r="B160" s="73">
        <v>100000</v>
      </c>
      <c r="C160" s="73">
        <v>100000</v>
      </c>
      <c r="D160" s="73">
        <v>100</v>
      </c>
      <c r="E160" s="73"/>
      <c r="F160" s="73"/>
      <c r="G160" s="73"/>
      <c r="H160" s="101">
        <f t="shared" si="130"/>
        <v>0</v>
      </c>
      <c r="I160" s="73"/>
      <c r="J160" s="73"/>
      <c r="K160" s="73">
        <f>+E160+I160+J160</f>
        <v>0</v>
      </c>
      <c r="L160" s="73"/>
      <c r="M160" s="73">
        <f t="shared" si="131"/>
        <v>100</v>
      </c>
      <c r="N160" s="73">
        <f t="shared" si="132"/>
        <v>100000</v>
      </c>
      <c r="O160" s="74">
        <f t="shared" ref="O160" si="134">+K160/D160*100</f>
        <v>0</v>
      </c>
      <c r="P160" s="74">
        <f t="shared" si="133"/>
        <v>0</v>
      </c>
      <c r="R160" s="47"/>
    </row>
    <row r="161" spans="1:18" s="65" customFormat="1" ht="35.1" customHeight="1" x14ac:dyDescent="0.2">
      <c r="A161" s="62" t="s">
        <v>161</v>
      </c>
      <c r="B161" s="63">
        <f>+B162</f>
        <v>4450000</v>
      </c>
      <c r="C161" s="63">
        <f t="shared" ref="C161:E161" si="135">+C162</f>
        <v>4450000</v>
      </c>
      <c r="D161" s="63">
        <f t="shared" si="135"/>
        <v>372728</v>
      </c>
      <c r="E161" s="63">
        <f t="shared" si="135"/>
        <v>0</v>
      </c>
      <c r="F161" s="63"/>
      <c r="G161" s="63"/>
      <c r="H161" s="64">
        <f t="shared" si="96"/>
        <v>0</v>
      </c>
      <c r="I161" s="63">
        <f>+I162</f>
        <v>0</v>
      </c>
      <c r="J161" s="63">
        <f t="shared" ref="J161:N161" si="136">+J162</f>
        <v>0</v>
      </c>
      <c r="K161" s="63">
        <f t="shared" si="136"/>
        <v>0</v>
      </c>
      <c r="L161" s="63">
        <f t="shared" si="136"/>
        <v>0</v>
      </c>
      <c r="M161" s="63">
        <f t="shared" si="136"/>
        <v>372728</v>
      </c>
      <c r="N161" s="63">
        <f t="shared" si="136"/>
        <v>4450000</v>
      </c>
      <c r="O161" s="64">
        <f t="shared" si="93"/>
        <v>0</v>
      </c>
      <c r="P161" s="64">
        <f t="shared" si="94"/>
        <v>0</v>
      </c>
      <c r="R161" s="103"/>
    </row>
    <row r="162" spans="1:18" s="116" customFormat="1" ht="24.95" customHeight="1" x14ac:dyDescent="0.2">
      <c r="A162" s="67" t="s">
        <v>162</v>
      </c>
      <c r="B162" s="68">
        <f>+B163+B164</f>
        <v>4450000</v>
      </c>
      <c r="C162" s="68">
        <f t="shared" ref="C162:E162" si="137">+C163+C164</f>
        <v>4450000</v>
      </c>
      <c r="D162" s="68">
        <f t="shared" si="137"/>
        <v>372728</v>
      </c>
      <c r="E162" s="68">
        <f t="shared" si="137"/>
        <v>0</v>
      </c>
      <c r="F162" s="68"/>
      <c r="G162" s="68"/>
      <c r="H162" s="69">
        <f t="shared" si="96"/>
        <v>0</v>
      </c>
      <c r="I162" s="68">
        <f>+I163+I164</f>
        <v>0</v>
      </c>
      <c r="J162" s="68">
        <f t="shared" ref="J162:N162" si="138">+J163+J164</f>
        <v>0</v>
      </c>
      <c r="K162" s="68">
        <f t="shared" si="138"/>
        <v>0</v>
      </c>
      <c r="L162" s="68">
        <f t="shared" si="138"/>
        <v>0</v>
      </c>
      <c r="M162" s="68">
        <f t="shared" si="138"/>
        <v>372728</v>
      </c>
      <c r="N162" s="68">
        <f t="shared" si="138"/>
        <v>4450000</v>
      </c>
      <c r="O162" s="70">
        <f t="shared" si="93"/>
        <v>0</v>
      </c>
      <c r="P162" s="70">
        <f t="shared" si="94"/>
        <v>0</v>
      </c>
      <c r="R162" s="13"/>
    </row>
    <row r="163" spans="1:18" s="46" customFormat="1" ht="22.5" customHeight="1" x14ac:dyDescent="0.25">
      <c r="A163" s="100" t="s">
        <v>163</v>
      </c>
      <c r="B163" s="73">
        <v>4200000</v>
      </c>
      <c r="C163" s="73">
        <v>4200000</v>
      </c>
      <c r="D163" s="73">
        <v>372728</v>
      </c>
      <c r="E163" s="73"/>
      <c r="F163" s="73"/>
      <c r="G163" s="73"/>
      <c r="H163" s="101">
        <f t="shared" si="96"/>
        <v>0</v>
      </c>
      <c r="I163" s="73"/>
      <c r="J163" s="73"/>
      <c r="K163" s="73">
        <f>+E163+I163+J163</f>
        <v>0</v>
      </c>
      <c r="L163" s="73"/>
      <c r="M163" s="73">
        <f>+D163-K163</f>
        <v>372728</v>
      </c>
      <c r="N163" s="73">
        <f>+C163-K163</f>
        <v>4200000</v>
      </c>
      <c r="O163" s="74">
        <f>+K163/D163*100</f>
        <v>0</v>
      </c>
      <c r="P163" s="74">
        <f>+K163/C163*100</f>
        <v>0</v>
      </c>
      <c r="R163" s="117"/>
    </row>
    <row r="164" spans="1:18" s="46" customFormat="1" ht="26.25" customHeight="1" x14ac:dyDescent="0.25">
      <c r="A164" s="100" t="s">
        <v>164</v>
      </c>
      <c r="B164" s="73">
        <v>250000</v>
      </c>
      <c r="C164" s="73">
        <v>250000</v>
      </c>
      <c r="D164" s="73">
        <v>0</v>
      </c>
      <c r="E164" s="73"/>
      <c r="F164" s="73"/>
      <c r="G164" s="73"/>
      <c r="H164" s="101">
        <v>0</v>
      </c>
      <c r="I164" s="73"/>
      <c r="J164" s="73"/>
      <c r="K164" s="73">
        <f>+E164+I164+J164</f>
        <v>0</v>
      </c>
      <c r="L164" s="73"/>
      <c r="M164" s="73">
        <f>+D164-K164</f>
        <v>0</v>
      </c>
      <c r="N164" s="73">
        <f>+C164-K164</f>
        <v>250000</v>
      </c>
      <c r="O164" s="74">
        <v>0</v>
      </c>
      <c r="P164" s="74">
        <f>+K164/C164*100</f>
        <v>0</v>
      </c>
      <c r="R164" s="117"/>
    </row>
    <row r="165" spans="1:18" s="65" customFormat="1" ht="35.1" customHeight="1" x14ac:dyDescent="0.2">
      <c r="A165" s="62" t="s">
        <v>165</v>
      </c>
      <c r="B165" s="63">
        <f>+B166+B169</f>
        <v>460867</v>
      </c>
      <c r="C165" s="63">
        <f>+C166+C169</f>
        <v>460867</v>
      </c>
      <c r="D165" s="63">
        <f t="shared" ref="D165:E165" si="139">+D166+D169</f>
        <v>42955</v>
      </c>
      <c r="E165" s="63">
        <f t="shared" si="139"/>
        <v>13601</v>
      </c>
      <c r="F165" s="63"/>
      <c r="G165" s="63"/>
      <c r="H165" s="64">
        <f t="shared" si="96"/>
        <v>31.663368641601675</v>
      </c>
      <c r="I165" s="63">
        <f>+I166+I169</f>
        <v>0</v>
      </c>
      <c r="J165" s="63">
        <f t="shared" ref="J165:N165" si="140">+J166+J169</f>
        <v>0</v>
      </c>
      <c r="K165" s="63">
        <f t="shared" si="140"/>
        <v>13601</v>
      </c>
      <c r="L165" s="63">
        <f t="shared" si="140"/>
        <v>11628</v>
      </c>
      <c r="M165" s="63">
        <f t="shared" si="140"/>
        <v>29354</v>
      </c>
      <c r="N165" s="63">
        <f t="shared" si="140"/>
        <v>447266</v>
      </c>
      <c r="O165" s="64">
        <f t="shared" si="93"/>
        <v>31.663368641601675</v>
      </c>
      <c r="P165" s="64">
        <f t="shared" si="94"/>
        <v>2.9511768037199451</v>
      </c>
      <c r="R165" s="106"/>
    </row>
    <row r="166" spans="1:18" s="46" customFormat="1" ht="24.95" customHeight="1" x14ac:dyDescent="0.2">
      <c r="A166" s="67" t="s">
        <v>166</v>
      </c>
      <c r="B166" s="68">
        <f>+B167+B168</f>
        <v>460667</v>
      </c>
      <c r="C166" s="68">
        <f t="shared" ref="C166:E166" si="141">+C167+C168</f>
        <v>460667</v>
      </c>
      <c r="D166" s="68">
        <f t="shared" si="141"/>
        <v>42855</v>
      </c>
      <c r="E166" s="68">
        <f t="shared" si="141"/>
        <v>13601</v>
      </c>
      <c r="F166" s="68"/>
      <c r="G166" s="68"/>
      <c r="H166" s="69">
        <f t="shared" si="96"/>
        <v>31.737253529343135</v>
      </c>
      <c r="I166" s="68">
        <f>+I167+I168</f>
        <v>0</v>
      </c>
      <c r="J166" s="68">
        <f t="shared" ref="J166:N166" si="142">+J167+J168</f>
        <v>0</v>
      </c>
      <c r="K166" s="68">
        <f t="shared" si="142"/>
        <v>13601</v>
      </c>
      <c r="L166" s="68">
        <f t="shared" si="142"/>
        <v>11628</v>
      </c>
      <c r="M166" s="68">
        <f t="shared" si="142"/>
        <v>29254</v>
      </c>
      <c r="N166" s="68">
        <f t="shared" si="142"/>
        <v>447066</v>
      </c>
      <c r="O166" s="70">
        <f t="shared" si="93"/>
        <v>31.737253529343135</v>
      </c>
      <c r="P166" s="70">
        <f t="shared" si="94"/>
        <v>2.9524580662387367</v>
      </c>
      <c r="R166" s="13"/>
    </row>
    <row r="167" spans="1:18" s="60" customFormat="1" ht="24.95" customHeight="1" x14ac:dyDescent="0.2">
      <c r="A167" s="113" t="s">
        <v>167</v>
      </c>
      <c r="B167" s="73">
        <v>460567</v>
      </c>
      <c r="C167" s="73">
        <v>460567</v>
      </c>
      <c r="D167" s="73">
        <v>42755</v>
      </c>
      <c r="E167" s="73">
        <v>13601</v>
      </c>
      <c r="F167" s="73"/>
      <c r="G167" s="73"/>
      <c r="H167" s="101">
        <f>+E167/D167*100</f>
        <v>31.811484036954742</v>
      </c>
      <c r="I167" s="73"/>
      <c r="J167" s="73"/>
      <c r="K167" s="73">
        <f>+E167+I167+J167</f>
        <v>13601</v>
      </c>
      <c r="L167" s="73">
        <v>11628</v>
      </c>
      <c r="M167" s="73">
        <f>+D167-K167</f>
        <v>29154</v>
      </c>
      <c r="N167" s="73">
        <f>+C167-K167</f>
        <v>446966</v>
      </c>
      <c r="O167" s="74">
        <f>+K167/D167*100</f>
        <v>31.811484036954742</v>
      </c>
      <c r="P167" s="74">
        <f>+K167/C167*100</f>
        <v>2.9530991147867738</v>
      </c>
      <c r="R167" s="99"/>
    </row>
    <row r="168" spans="1:18" s="118" customFormat="1" ht="27" customHeight="1" x14ac:dyDescent="0.2">
      <c r="A168" s="100" t="s">
        <v>168</v>
      </c>
      <c r="B168" s="73">
        <v>100</v>
      </c>
      <c r="C168" s="73">
        <v>100</v>
      </c>
      <c r="D168" s="73">
        <v>100</v>
      </c>
      <c r="E168" s="73"/>
      <c r="F168" s="73"/>
      <c r="G168" s="73"/>
      <c r="H168" s="101">
        <f>+E168/D168*100</f>
        <v>0</v>
      </c>
      <c r="I168" s="73"/>
      <c r="J168" s="73"/>
      <c r="K168" s="73">
        <f>+E168+I168+J168</f>
        <v>0</v>
      </c>
      <c r="L168" s="73"/>
      <c r="M168" s="73">
        <f>+D168-K168</f>
        <v>100</v>
      </c>
      <c r="N168" s="73">
        <f>+C168-K168</f>
        <v>100</v>
      </c>
      <c r="O168" s="74">
        <v>0</v>
      </c>
      <c r="P168" s="74">
        <v>0</v>
      </c>
      <c r="R168" s="119"/>
    </row>
    <row r="169" spans="1:18" s="60" customFormat="1" ht="24.95" customHeight="1" x14ac:dyDescent="0.2">
      <c r="A169" s="67" t="s">
        <v>169</v>
      </c>
      <c r="B169" s="68">
        <f>+B170+B171</f>
        <v>200</v>
      </c>
      <c r="C169" s="68">
        <f t="shared" ref="C169:E169" si="143">+C170+C171</f>
        <v>200</v>
      </c>
      <c r="D169" s="68">
        <f t="shared" si="143"/>
        <v>100</v>
      </c>
      <c r="E169" s="68">
        <f t="shared" si="143"/>
        <v>0</v>
      </c>
      <c r="F169" s="68"/>
      <c r="G169" s="68"/>
      <c r="H169" s="68">
        <f>+E169/D169*100</f>
        <v>0</v>
      </c>
      <c r="I169" s="68">
        <f>+I170+I171</f>
        <v>0</v>
      </c>
      <c r="J169" s="68">
        <f t="shared" ref="J169:N169" si="144">+J170+J171</f>
        <v>0</v>
      </c>
      <c r="K169" s="68">
        <f t="shared" si="144"/>
        <v>0</v>
      </c>
      <c r="L169" s="68">
        <f t="shared" si="144"/>
        <v>0</v>
      </c>
      <c r="M169" s="68">
        <f t="shared" si="144"/>
        <v>100</v>
      </c>
      <c r="N169" s="68">
        <f t="shared" si="144"/>
        <v>200</v>
      </c>
      <c r="O169" s="70">
        <v>0</v>
      </c>
      <c r="P169" s="70">
        <v>0</v>
      </c>
      <c r="R169" s="61"/>
    </row>
    <row r="170" spans="1:18" s="60" customFormat="1" ht="27.75" customHeight="1" x14ac:dyDescent="0.2">
      <c r="A170" s="100" t="s">
        <v>170</v>
      </c>
      <c r="B170" s="73">
        <v>100</v>
      </c>
      <c r="C170" s="73">
        <v>100</v>
      </c>
      <c r="D170" s="73"/>
      <c r="E170" s="73"/>
      <c r="F170" s="73"/>
      <c r="G170" s="73"/>
      <c r="H170" s="101">
        <v>0</v>
      </c>
      <c r="I170" s="73"/>
      <c r="J170" s="73"/>
      <c r="K170" s="73">
        <f>+E170+I170+J170</f>
        <v>0</v>
      </c>
      <c r="L170" s="73"/>
      <c r="M170" s="73">
        <f>+D170-K170</f>
        <v>0</v>
      </c>
      <c r="N170" s="73">
        <f>+C170-K170</f>
        <v>100</v>
      </c>
      <c r="O170" s="74">
        <v>0</v>
      </c>
      <c r="P170" s="74">
        <v>0</v>
      </c>
      <c r="R170" s="61"/>
    </row>
    <row r="171" spans="1:18" s="116" customFormat="1" ht="27.75" customHeight="1" x14ac:dyDescent="0.2">
      <c r="A171" s="100" t="s">
        <v>171</v>
      </c>
      <c r="B171" s="73">
        <v>100</v>
      </c>
      <c r="C171" s="73">
        <v>100</v>
      </c>
      <c r="D171" s="73">
        <v>100</v>
      </c>
      <c r="E171" s="73"/>
      <c r="F171" s="73"/>
      <c r="G171" s="73"/>
      <c r="H171" s="101">
        <f>+E171/D171*100</f>
        <v>0</v>
      </c>
      <c r="I171" s="73"/>
      <c r="J171" s="73"/>
      <c r="K171" s="73">
        <f>+E171+I171+J171</f>
        <v>0</v>
      </c>
      <c r="L171" s="73"/>
      <c r="M171" s="73">
        <f>+D171-K171</f>
        <v>100</v>
      </c>
      <c r="N171" s="73">
        <f t="shared" si="95"/>
        <v>100</v>
      </c>
      <c r="O171" s="74">
        <v>0</v>
      </c>
      <c r="P171" s="74">
        <v>0</v>
      </c>
      <c r="R171" s="61"/>
    </row>
    <row r="172" spans="1:18" s="65" customFormat="1" ht="35.1" customHeight="1" x14ac:dyDescent="0.25">
      <c r="A172" s="62" t="s">
        <v>172</v>
      </c>
      <c r="B172" s="63">
        <f>+B173</f>
        <v>500</v>
      </c>
      <c r="C172" s="63">
        <f>+C173</f>
        <v>985346</v>
      </c>
      <c r="D172" s="63">
        <f t="shared" ref="D172:E172" si="145">+D173</f>
        <v>985246</v>
      </c>
      <c r="E172" s="63">
        <f t="shared" si="145"/>
        <v>0</v>
      </c>
      <c r="F172" s="63"/>
      <c r="G172" s="63"/>
      <c r="H172" s="64">
        <f t="shared" si="96"/>
        <v>0</v>
      </c>
      <c r="I172" s="63">
        <f t="shared" ref="I172:N172" si="146">+I173</f>
        <v>0</v>
      </c>
      <c r="J172" s="63">
        <f t="shared" si="146"/>
        <v>0</v>
      </c>
      <c r="K172" s="63">
        <f t="shared" si="146"/>
        <v>0</v>
      </c>
      <c r="L172" s="63">
        <f t="shared" si="146"/>
        <v>0</v>
      </c>
      <c r="M172" s="63">
        <f t="shared" si="146"/>
        <v>985246</v>
      </c>
      <c r="N172" s="63">
        <f t="shared" si="146"/>
        <v>985346</v>
      </c>
      <c r="O172" s="64">
        <f t="shared" si="93"/>
        <v>0</v>
      </c>
      <c r="P172" s="64">
        <f t="shared" si="94"/>
        <v>0</v>
      </c>
      <c r="R172" s="120"/>
    </row>
    <row r="173" spans="1:18" s="46" customFormat="1" ht="34.5" customHeight="1" x14ac:dyDescent="0.2">
      <c r="A173" s="67" t="s">
        <v>173</v>
      </c>
      <c r="B173" s="68">
        <f>+B174+B175</f>
        <v>500</v>
      </c>
      <c r="C173" s="68">
        <f t="shared" ref="C173:E173" si="147">+C174+C175</f>
        <v>985346</v>
      </c>
      <c r="D173" s="68">
        <f t="shared" si="147"/>
        <v>985246</v>
      </c>
      <c r="E173" s="68">
        <f t="shared" si="147"/>
        <v>0</v>
      </c>
      <c r="F173" s="68"/>
      <c r="G173" s="68"/>
      <c r="H173" s="69">
        <f t="shared" si="96"/>
        <v>0</v>
      </c>
      <c r="I173" s="68">
        <f>+I174+I175</f>
        <v>0</v>
      </c>
      <c r="J173" s="68">
        <f t="shared" ref="J173:N173" si="148">+J174+J175</f>
        <v>0</v>
      </c>
      <c r="K173" s="68">
        <f t="shared" si="148"/>
        <v>0</v>
      </c>
      <c r="L173" s="68">
        <f t="shared" si="148"/>
        <v>0</v>
      </c>
      <c r="M173" s="68">
        <f t="shared" si="148"/>
        <v>985246</v>
      </c>
      <c r="N173" s="68">
        <f t="shared" si="148"/>
        <v>985346</v>
      </c>
      <c r="O173" s="70">
        <f>+K173/D173*100</f>
        <v>0</v>
      </c>
      <c r="P173" s="70">
        <f t="shared" si="94"/>
        <v>0</v>
      </c>
      <c r="R173" s="13"/>
    </row>
    <row r="174" spans="1:18" s="60" customFormat="1" ht="24.75" customHeight="1" x14ac:dyDescent="0.2">
      <c r="A174" s="100" t="s">
        <v>174</v>
      </c>
      <c r="B174" s="73">
        <v>400</v>
      </c>
      <c r="C174" s="73">
        <v>985246</v>
      </c>
      <c r="D174" s="73">
        <v>985146</v>
      </c>
      <c r="E174" s="73"/>
      <c r="F174" s="73"/>
      <c r="G174" s="73"/>
      <c r="H174" s="101">
        <f t="shared" si="96"/>
        <v>0</v>
      </c>
      <c r="I174" s="73"/>
      <c r="J174" s="73"/>
      <c r="K174" s="73">
        <f>+E174+I174+J174</f>
        <v>0</v>
      </c>
      <c r="L174" s="73"/>
      <c r="M174" s="73">
        <f>+D174-K174</f>
        <v>985146</v>
      </c>
      <c r="N174" s="73">
        <f>+C174-K174</f>
        <v>985246</v>
      </c>
      <c r="O174" s="74">
        <f>+K174/D174*100</f>
        <v>0</v>
      </c>
      <c r="P174" s="74">
        <f t="shared" si="94"/>
        <v>0</v>
      </c>
      <c r="R174" s="47"/>
    </row>
    <row r="175" spans="1:18" s="60" customFormat="1" ht="24" customHeight="1" x14ac:dyDescent="0.2">
      <c r="A175" s="113" t="s">
        <v>175</v>
      </c>
      <c r="B175" s="73">
        <v>100</v>
      </c>
      <c r="C175" s="73">
        <v>100</v>
      </c>
      <c r="D175" s="73">
        <v>100</v>
      </c>
      <c r="E175" s="73"/>
      <c r="F175" s="73"/>
      <c r="G175" s="73"/>
      <c r="H175" s="101">
        <f t="shared" si="96"/>
        <v>0</v>
      </c>
      <c r="I175" s="73"/>
      <c r="J175" s="73"/>
      <c r="K175" s="73">
        <f>+E175+I175+J175</f>
        <v>0</v>
      </c>
      <c r="L175" s="73"/>
      <c r="M175" s="73">
        <f>+D175-K175</f>
        <v>100</v>
      </c>
      <c r="N175" s="73">
        <f>+C175-K175</f>
        <v>100</v>
      </c>
      <c r="O175" s="74">
        <f t="shared" si="93"/>
        <v>0</v>
      </c>
      <c r="P175" s="74">
        <f t="shared" si="94"/>
        <v>0</v>
      </c>
      <c r="R175" s="121"/>
    </row>
    <row r="176" spans="1:18" s="65" customFormat="1" ht="35.1" customHeight="1" x14ac:dyDescent="0.2">
      <c r="A176" s="62" t="s">
        <v>176</v>
      </c>
      <c r="B176" s="63">
        <f>+B177+B231</f>
        <v>119728500</v>
      </c>
      <c r="C176" s="63">
        <f>+C177+C231</f>
        <v>119728500</v>
      </c>
      <c r="D176" s="63">
        <f>+D177+D231</f>
        <v>18350438</v>
      </c>
      <c r="E176" s="63">
        <f>+E177+E231</f>
        <v>0</v>
      </c>
      <c r="F176" s="63"/>
      <c r="G176" s="63"/>
      <c r="H176" s="64">
        <f t="shared" si="96"/>
        <v>0</v>
      </c>
      <c r="I176" s="63">
        <f t="shared" ref="I176:N176" si="149">+I177+I231</f>
        <v>9537322</v>
      </c>
      <c r="J176" s="63">
        <f t="shared" ca="1" si="149"/>
        <v>0</v>
      </c>
      <c r="K176" s="63">
        <f t="shared" ca="1" si="149"/>
        <v>9537322</v>
      </c>
      <c r="L176" s="63">
        <f t="shared" si="149"/>
        <v>0</v>
      </c>
      <c r="M176" s="63">
        <f t="shared" ca="1" si="149"/>
        <v>8813116</v>
      </c>
      <c r="N176" s="63">
        <f t="shared" ca="1" si="149"/>
        <v>110191178</v>
      </c>
      <c r="O176" s="64">
        <f t="shared" ca="1" si="93"/>
        <v>51.97326625119247</v>
      </c>
      <c r="P176" s="64">
        <f t="shared" ca="1" si="94"/>
        <v>7.965790935324506</v>
      </c>
      <c r="R176" s="97"/>
    </row>
    <row r="177" spans="1:18" s="116" customFormat="1" ht="24.95" customHeight="1" x14ac:dyDescent="0.2">
      <c r="A177" s="67" t="s">
        <v>177</v>
      </c>
      <c r="B177" s="68">
        <f>SUM(B178:B230)</f>
        <v>99797680</v>
      </c>
      <c r="C177" s="68">
        <f>SUM(C178:C230)</f>
        <v>99797680</v>
      </c>
      <c r="D177" s="68">
        <f t="shared" ref="D177:G177" si="150">SUM(D178:D230)</f>
        <v>18350438</v>
      </c>
      <c r="E177" s="68">
        <f t="shared" si="150"/>
        <v>0</v>
      </c>
      <c r="F177" s="68">
        <f t="shared" si="150"/>
        <v>0</v>
      </c>
      <c r="G177" s="68">
        <f t="shared" si="150"/>
        <v>0</v>
      </c>
      <c r="H177" s="69">
        <f t="shared" si="96"/>
        <v>0</v>
      </c>
      <c r="I177" s="68">
        <f>SUM(I178:I230)</f>
        <v>9537322</v>
      </c>
      <c r="J177" s="68">
        <f t="shared" ref="J177:L177" ca="1" si="151">SUM(J178:J230)</f>
        <v>0</v>
      </c>
      <c r="K177" s="68">
        <f t="shared" ca="1" si="151"/>
        <v>9537322</v>
      </c>
      <c r="L177" s="68">
        <f t="shared" si="151"/>
        <v>0</v>
      </c>
      <c r="M177" s="68">
        <f ca="1">+D177-K177</f>
        <v>8813116</v>
      </c>
      <c r="N177" s="73">
        <f ca="1">+C177-K177</f>
        <v>90260358</v>
      </c>
      <c r="O177" s="70">
        <f t="shared" ca="1" si="93"/>
        <v>51.97326625119247</v>
      </c>
      <c r="P177" s="70">
        <f t="shared" ca="1" si="94"/>
        <v>9.5566570285000605</v>
      </c>
      <c r="R177" s="122"/>
    </row>
    <row r="178" spans="1:18" s="46" customFormat="1" ht="24.95" customHeight="1" x14ac:dyDescent="0.2">
      <c r="A178" s="100" t="s">
        <v>178</v>
      </c>
      <c r="B178" s="73">
        <v>9645650</v>
      </c>
      <c r="C178" s="73">
        <v>9645650</v>
      </c>
      <c r="D178" s="73"/>
      <c r="E178" s="73"/>
      <c r="F178" s="73"/>
      <c r="G178" s="73"/>
      <c r="H178" s="101">
        <v>0</v>
      </c>
      <c r="I178" s="73"/>
      <c r="J178" s="73"/>
      <c r="K178" s="73">
        <f>+E178+I178+J178</f>
        <v>0</v>
      </c>
      <c r="L178" s="73"/>
      <c r="M178" s="73">
        <f>+D178-K178</f>
        <v>0</v>
      </c>
      <c r="N178" s="73">
        <f>+C178-K178</f>
        <v>9645650</v>
      </c>
      <c r="O178" s="74">
        <v>0</v>
      </c>
      <c r="P178" s="74">
        <f>+K178/C178*100</f>
        <v>0</v>
      </c>
      <c r="R178" s="122"/>
    </row>
    <row r="179" spans="1:18" ht="24.95" customHeight="1" x14ac:dyDescent="0.2">
      <c r="A179" s="100" t="s">
        <v>179</v>
      </c>
      <c r="B179" s="73">
        <v>10765738</v>
      </c>
      <c r="C179" s="73">
        <v>10765738</v>
      </c>
      <c r="D179" s="73">
        <v>8000000</v>
      </c>
      <c r="E179" s="73"/>
      <c r="F179" s="73"/>
      <c r="G179" s="73"/>
      <c r="H179" s="101">
        <f t="shared" si="96"/>
        <v>0</v>
      </c>
      <c r="I179" s="73">
        <v>7622386</v>
      </c>
      <c r="J179" s="73"/>
      <c r="K179" s="73">
        <f t="shared" ref="K179:K200" si="152">+E179+I179+J179</f>
        <v>7622386</v>
      </c>
      <c r="L179" s="73"/>
      <c r="M179" s="73">
        <f>+D179-K179</f>
        <v>377614</v>
      </c>
      <c r="N179" s="73">
        <f t="shared" si="95"/>
        <v>3143352</v>
      </c>
      <c r="O179" s="74">
        <f t="shared" si="93"/>
        <v>95.279825000000002</v>
      </c>
      <c r="P179" s="74">
        <f t="shared" si="94"/>
        <v>70.802261767841642</v>
      </c>
      <c r="R179" s="122"/>
    </row>
    <row r="180" spans="1:18" s="60" customFormat="1" ht="24.95" customHeight="1" x14ac:dyDescent="0.2">
      <c r="A180" s="100" t="s">
        <v>180</v>
      </c>
      <c r="B180" s="73">
        <v>7159742</v>
      </c>
      <c r="C180" s="73">
        <v>7159742</v>
      </c>
      <c r="D180" s="73"/>
      <c r="E180" s="73"/>
      <c r="F180" s="73"/>
      <c r="G180" s="73"/>
      <c r="H180" s="101">
        <v>0</v>
      </c>
      <c r="I180" s="73"/>
      <c r="J180" s="73"/>
      <c r="K180" s="73">
        <f t="shared" si="152"/>
        <v>0</v>
      </c>
      <c r="L180" s="73"/>
      <c r="M180" s="73">
        <f t="shared" ref="M180:M230" si="153">+D180-K180</f>
        <v>0</v>
      </c>
      <c r="N180" s="73">
        <f t="shared" ref="N180:N230" si="154">+C180-K180</f>
        <v>7159742</v>
      </c>
      <c r="O180" s="74">
        <v>0</v>
      </c>
      <c r="P180" s="74">
        <f t="shared" ref="P180:P266" si="155">+K180/C180*100</f>
        <v>0</v>
      </c>
      <c r="R180" s="122"/>
    </row>
    <row r="181" spans="1:18" s="112" customFormat="1" ht="24.95" hidden="1" customHeight="1" x14ac:dyDescent="0.2">
      <c r="A181" s="100" t="s">
        <v>181</v>
      </c>
      <c r="B181" s="73"/>
      <c r="C181" s="73"/>
      <c r="D181" s="73"/>
      <c r="E181" s="73"/>
      <c r="F181" s="73"/>
      <c r="G181" s="73"/>
      <c r="H181" s="101" t="e">
        <f t="shared" si="96"/>
        <v>#DIV/0!</v>
      </c>
      <c r="I181" s="123"/>
      <c r="J181" s="123"/>
      <c r="K181" s="73">
        <f t="shared" si="152"/>
        <v>0</v>
      </c>
      <c r="L181" s="73"/>
      <c r="M181" s="73">
        <f t="shared" si="153"/>
        <v>0</v>
      </c>
      <c r="N181" s="73">
        <f t="shared" si="154"/>
        <v>0</v>
      </c>
      <c r="O181" s="74" t="e">
        <f t="shared" ref="O181:O201" si="156">+K181/D181*100</f>
        <v>#DIV/0!</v>
      </c>
      <c r="P181" s="74" t="e">
        <f t="shared" si="155"/>
        <v>#DIV/0!</v>
      </c>
      <c r="R181" s="122"/>
    </row>
    <row r="182" spans="1:18" s="108" customFormat="1" ht="24.95" customHeight="1" x14ac:dyDescent="0.2">
      <c r="A182" s="100" t="s">
        <v>182</v>
      </c>
      <c r="B182" s="73">
        <v>47309</v>
      </c>
      <c r="C182" s="73">
        <v>47309</v>
      </c>
      <c r="D182" s="73">
        <v>100</v>
      </c>
      <c r="E182" s="73"/>
      <c r="F182" s="73"/>
      <c r="G182" s="73"/>
      <c r="H182" s="101">
        <f t="shared" si="96"/>
        <v>0</v>
      </c>
      <c r="I182" s="123"/>
      <c r="J182" s="123"/>
      <c r="K182" s="73">
        <f t="shared" si="152"/>
        <v>0</v>
      </c>
      <c r="L182" s="73"/>
      <c r="M182" s="73">
        <f t="shared" si="153"/>
        <v>100</v>
      </c>
      <c r="N182" s="73">
        <f t="shared" si="154"/>
        <v>47309</v>
      </c>
      <c r="O182" s="74">
        <f t="shared" si="156"/>
        <v>0</v>
      </c>
      <c r="P182" s="74">
        <f t="shared" si="155"/>
        <v>0</v>
      </c>
      <c r="R182" s="122"/>
    </row>
    <row r="183" spans="1:18" s="60" customFormat="1" ht="24.95" customHeight="1" x14ac:dyDescent="0.2">
      <c r="A183" s="100" t="s">
        <v>183</v>
      </c>
      <c r="B183" s="73">
        <v>7052265</v>
      </c>
      <c r="C183" s="73">
        <v>7052265</v>
      </c>
      <c r="D183" s="73"/>
      <c r="E183" s="73"/>
      <c r="F183" s="73"/>
      <c r="G183" s="73"/>
      <c r="H183" s="101">
        <v>0</v>
      </c>
      <c r="I183" s="123"/>
      <c r="J183" s="123"/>
      <c r="K183" s="73">
        <f t="shared" si="152"/>
        <v>0</v>
      </c>
      <c r="L183" s="73"/>
      <c r="M183" s="73">
        <f t="shared" si="153"/>
        <v>0</v>
      </c>
      <c r="N183" s="73">
        <f t="shared" si="154"/>
        <v>7052265</v>
      </c>
      <c r="O183" s="74">
        <v>0</v>
      </c>
      <c r="P183" s="74">
        <f t="shared" si="155"/>
        <v>0</v>
      </c>
      <c r="R183" s="122"/>
    </row>
    <row r="184" spans="1:18" s="87" customFormat="1" ht="25.5" customHeight="1" x14ac:dyDescent="0.25">
      <c r="A184" s="100" t="s">
        <v>184</v>
      </c>
      <c r="B184" s="73">
        <v>863679</v>
      </c>
      <c r="C184" s="73">
        <v>863679</v>
      </c>
      <c r="D184" s="73"/>
      <c r="E184" s="73"/>
      <c r="F184" s="73"/>
      <c r="G184" s="73"/>
      <c r="H184" s="101">
        <v>0</v>
      </c>
      <c r="I184" s="123"/>
      <c r="J184" s="123"/>
      <c r="K184" s="73">
        <f t="shared" si="152"/>
        <v>0</v>
      </c>
      <c r="L184" s="73"/>
      <c r="M184" s="73">
        <f t="shared" si="153"/>
        <v>0</v>
      </c>
      <c r="N184" s="73">
        <f t="shared" si="154"/>
        <v>863679</v>
      </c>
      <c r="O184" s="74">
        <v>0</v>
      </c>
      <c r="P184" s="74">
        <f t="shared" si="155"/>
        <v>0</v>
      </c>
      <c r="R184" s="122"/>
    </row>
    <row r="185" spans="1:18" s="87" customFormat="1" ht="39" customHeight="1" x14ac:dyDescent="0.25">
      <c r="A185" s="100" t="s">
        <v>185</v>
      </c>
      <c r="B185" s="73">
        <v>239929</v>
      </c>
      <c r="C185" s="73">
        <v>239929</v>
      </c>
      <c r="D185" s="73"/>
      <c r="E185" s="73"/>
      <c r="F185" s="73"/>
      <c r="G185" s="73"/>
      <c r="H185" s="101">
        <v>0</v>
      </c>
      <c r="I185" s="123"/>
      <c r="J185" s="123"/>
      <c r="K185" s="73">
        <f t="shared" si="152"/>
        <v>0</v>
      </c>
      <c r="L185" s="73"/>
      <c r="M185" s="73">
        <f t="shared" si="153"/>
        <v>0</v>
      </c>
      <c r="N185" s="73">
        <f t="shared" si="154"/>
        <v>239929</v>
      </c>
      <c r="O185" s="74">
        <v>0</v>
      </c>
      <c r="P185" s="74">
        <f t="shared" si="155"/>
        <v>0</v>
      </c>
      <c r="R185" s="122"/>
    </row>
    <row r="186" spans="1:18" s="87" customFormat="1" ht="24.95" customHeight="1" x14ac:dyDescent="0.25">
      <c r="A186" s="100" t="s">
        <v>186</v>
      </c>
      <c r="B186" s="73">
        <v>1915037</v>
      </c>
      <c r="C186" s="73">
        <v>1915037</v>
      </c>
      <c r="D186" s="73">
        <v>1914937</v>
      </c>
      <c r="E186" s="73"/>
      <c r="F186" s="73"/>
      <c r="G186" s="73"/>
      <c r="H186" s="101">
        <f t="shared" si="96"/>
        <v>0</v>
      </c>
      <c r="I186" s="123">
        <v>1914936</v>
      </c>
      <c r="J186" s="123"/>
      <c r="K186" s="73">
        <f t="shared" si="152"/>
        <v>1914936</v>
      </c>
      <c r="L186" s="73"/>
      <c r="M186" s="73">
        <f t="shared" si="153"/>
        <v>1</v>
      </c>
      <c r="N186" s="73">
        <f t="shared" si="154"/>
        <v>101</v>
      </c>
      <c r="O186" s="74">
        <f t="shared" si="156"/>
        <v>99.999947778960873</v>
      </c>
      <c r="P186" s="74">
        <f t="shared" si="155"/>
        <v>99.994725950464669</v>
      </c>
      <c r="R186" s="122"/>
    </row>
    <row r="187" spans="1:18" s="87" customFormat="1" ht="24.95" hidden="1" customHeight="1" x14ac:dyDescent="0.25">
      <c r="A187" s="100" t="s">
        <v>187</v>
      </c>
      <c r="B187" s="73"/>
      <c r="C187" s="73"/>
      <c r="D187" s="73"/>
      <c r="E187" s="73"/>
      <c r="F187" s="73"/>
      <c r="G187" s="73"/>
      <c r="H187" s="101" t="e">
        <f t="shared" ref="H187:H201" si="157">+E187/D187*100</f>
        <v>#DIV/0!</v>
      </c>
      <c r="I187" s="123"/>
      <c r="J187" s="123"/>
      <c r="K187" s="73">
        <f t="shared" si="152"/>
        <v>0</v>
      </c>
      <c r="L187" s="73"/>
      <c r="M187" s="73">
        <f t="shared" si="153"/>
        <v>0</v>
      </c>
      <c r="N187" s="73">
        <f t="shared" si="154"/>
        <v>0</v>
      </c>
      <c r="O187" s="74" t="e">
        <f t="shared" si="156"/>
        <v>#DIV/0!</v>
      </c>
      <c r="P187" s="74" t="e">
        <f t="shared" si="155"/>
        <v>#DIV/0!</v>
      </c>
      <c r="R187" s="122"/>
    </row>
    <row r="188" spans="1:18" s="86" customFormat="1" ht="24.95" customHeight="1" x14ac:dyDescent="0.25">
      <c r="A188" s="100" t="s">
        <v>188</v>
      </c>
      <c r="B188" s="73">
        <v>3520387</v>
      </c>
      <c r="C188" s="73">
        <v>3520387</v>
      </c>
      <c r="D188" s="73"/>
      <c r="E188" s="73"/>
      <c r="F188" s="73"/>
      <c r="G188" s="73"/>
      <c r="H188" s="101">
        <v>0</v>
      </c>
      <c r="I188" s="123"/>
      <c r="J188" s="123"/>
      <c r="K188" s="73">
        <f t="shared" si="152"/>
        <v>0</v>
      </c>
      <c r="L188" s="73"/>
      <c r="M188" s="73">
        <f t="shared" si="153"/>
        <v>0</v>
      </c>
      <c r="N188" s="73">
        <f t="shared" si="154"/>
        <v>3520387</v>
      </c>
      <c r="O188" s="74">
        <v>0</v>
      </c>
      <c r="P188" s="74">
        <f t="shared" si="155"/>
        <v>0</v>
      </c>
      <c r="R188" s="122"/>
    </row>
    <row r="189" spans="1:18" s="86" customFormat="1" ht="24.95" customHeight="1" x14ac:dyDescent="0.25">
      <c r="A189" s="100" t="s">
        <v>189</v>
      </c>
      <c r="B189" s="73">
        <v>709414</v>
      </c>
      <c r="C189" s="73">
        <v>709414</v>
      </c>
      <c r="D189" s="73"/>
      <c r="E189" s="73"/>
      <c r="F189" s="73"/>
      <c r="G189" s="73"/>
      <c r="H189" s="101">
        <v>0</v>
      </c>
      <c r="I189" s="123"/>
      <c r="J189" s="123"/>
      <c r="K189" s="73">
        <f t="shared" si="152"/>
        <v>0</v>
      </c>
      <c r="L189" s="73"/>
      <c r="M189" s="73">
        <f t="shared" si="153"/>
        <v>0</v>
      </c>
      <c r="N189" s="73">
        <f t="shared" si="154"/>
        <v>709414</v>
      </c>
      <c r="O189" s="74">
        <v>0</v>
      </c>
      <c r="P189" s="74">
        <f t="shared" si="155"/>
        <v>0</v>
      </c>
      <c r="R189" s="122"/>
    </row>
    <row r="190" spans="1:18" s="86" customFormat="1" ht="24.95" customHeight="1" x14ac:dyDescent="0.25">
      <c r="A190" s="100" t="s">
        <v>190</v>
      </c>
      <c r="B190" s="73">
        <v>8435001</v>
      </c>
      <c r="C190" s="73">
        <v>8435001</v>
      </c>
      <c r="D190" s="73">
        <v>8435001</v>
      </c>
      <c r="E190" s="73"/>
      <c r="F190" s="73"/>
      <c r="G190" s="73"/>
      <c r="H190" s="101">
        <f t="shared" si="157"/>
        <v>0</v>
      </c>
      <c r="I190" s="123"/>
      <c r="J190" s="123"/>
      <c r="K190" s="73">
        <f t="shared" si="152"/>
        <v>0</v>
      </c>
      <c r="L190" s="73"/>
      <c r="M190" s="73">
        <f t="shared" si="153"/>
        <v>8435001</v>
      </c>
      <c r="N190" s="73">
        <f t="shared" si="154"/>
        <v>8435001</v>
      </c>
      <c r="O190" s="74">
        <f t="shared" si="156"/>
        <v>0</v>
      </c>
      <c r="P190" s="74">
        <f t="shared" si="155"/>
        <v>0</v>
      </c>
      <c r="R190" s="122"/>
    </row>
    <row r="191" spans="1:18" s="86" customFormat="1" ht="24.95" customHeight="1" x14ac:dyDescent="0.25">
      <c r="A191" s="100" t="s">
        <v>191</v>
      </c>
      <c r="B191" s="73">
        <v>278179</v>
      </c>
      <c r="C191" s="73">
        <v>278179</v>
      </c>
      <c r="D191" s="73"/>
      <c r="E191" s="73"/>
      <c r="F191" s="73"/>
      <c r="G191" s="73"/>
      <c r="H191" s="101">
        <v>0</v>
      </c>
      <c r="I191" s="123"/>
      <c r="J191" s="123"/>
      <c r="K191" s="73">
        <f t="shared" si="152"/>
        <v>0</v>
      </c>
      <c r="L191" s="73"/>
      <c r="M191" s="73">
        <f t="shared" si="153"/>
        <v>0</v>
      </c>
      <c r="N191" s="73">
        <f t="shared" si="154"/>
        <v>278179</v>
      </c>
      <c r="O191" s="74">
        <v>0</v>
      </c>
      <c r="P191" s="74">
        <f t="shared" si="155"/>
        <v>0</v>
      </c>
      <c r="R191" s="122"/>
    </row>
    <row r="192" spans="1:18" s="86" customFormat="1" ht="26.25" customHeight="1" x14ac:dyDescent="0.25">
      <c r="A192" s="100" t="s">
        <v>192</v>
      </c>
      <c r="B192" s="73">
        <v>2444668</v>
      </c>
      <c r="C192" s="73">
        <v>2444668</v>
      </c>
      <c r="D192" s="73"/>
      <c r="E192" s="73"/>
      <c r="F192" s="73"/>
      <c r="G192" s="73"/>
      <c r="H192" s="101">
        <v>0</v>
      </c>
      <c r="I192" s="123"/>
      <c r="J192" s="123"/>
      <c r="K192" s="73">
        <f t="shared" si="152"/>
        <v>0</v>
      </c>
      <c r="L192" s="73"/>
      <c r="M192" s="73">
        <f t="shared" si="153"/>
        <v>0</v>
      </c>
      <c r="N192" s="73">
        <f t="shared" si="154"/>
        <v>2444668</v>
      </c>
      <c r="O192" s="74">
        <v>0</v>
      </c>
      <c r="P192" s="74">
        <f t="shared" si="155"/>
        <v>0</v>
      </c>
      <c r="R192" s="122"/>
    </row>
    <row r="193" spans="1:18" s="86" customFormat="1" ht="27" customHeight="1" x14ac:dyDescent="0.25">
      <c r="A193" s="100" t="s">
        <v>193</v>
      </c>
      <c r="B193" s="73">
        <v>182402</v>
      </c>
      <c r="C193" s="73">
        <v>182402</v>
      </c>
      <c r="D193" s="73"/>
      <c r="E193" s="73"/>
      <c r="F193" s="73"/>
      <c r="G193" s="73"/>
      <c r="H193" s="101">
        <v>0</v>
      </c>
      <c r="I193" s="123"/>
      <c r="J193" s="123"/>
      <c r="K193" s="73">
        <f t="shared" si="152"/>
        <v>0</v>
      </c>
      <c r="L193" s="73"/>
      <c r="M193" s="73">
        <f t="shared" si="153"/>
        <v>0</v>
      </c>
      <c r="N193" s="73">
        <f t="shared" si="154"/>
        <v>182402</v>
      </c>
      <c r="O193" s="74">
        <v>0</v>
      </c>
      <c r="P193" s="74">
        <f t="shared" si="155"/>
        <v>0</v>
      </c>
      <c r="R193" s="122"/>
    </row>
    <row r="194" spans="1:18" s="86" customFormat="1" ht="24.95" customHeight="1" x14ac:dyDescent="0.25">
      <c r="A194" s="100" t="s">
        <v>194</v>
      </c>
      <c r="B194" s="73">
        <v>271897</v>
      </c>
      <c r="C194" s="73">
        <v>271897</v>
      </c>
      <c r="D194" s="73"/>
      <c r="E194" s="73"/>
      <c r="F194" s="73"/>
      <c r="G194" s="73"/>
      <c r="H194" s="101">
        <v>0</v>
      </c>
      <c r="I194" s="123"/>
      <c r="J194" s="123"/>
      <c r="K194" s="73">
        <f t="shared" si="152"/>
        <v>0</v>
      </c>
      <c r="L194" s="73"/>
      <c r="M194" s="73">
        <f t="shared" si="153"/>
        <v>0</v>
      </c>
      <c r="N194" s="73">
        <f t="shared" si="154"/>
        <v>271897</v>
      </c>
      <c r="O194" s="74">
        <v>0</v>
      </c>
      <c r="P194" s="74">
        <f t="shared" si="155"/>
        <v>0</v>
      </c>
      <c r="R194" s="122"/>
    </row>
    <row r="195" spans="1:18" s="86" customFormat="1" ht="24.95" customHeight="1" x14ac:dyDescent="0.25">
      <c r="A195" s="100" t="s">
        <v>195</v>
      </c>
      <c r="B195" s="73">
        <v>2290636</v>
      </c>
      <c r="C195" s="73">
        <v>2290636</v>
      </c>
      <c r="D195" s="73"/>
      <c r="E195" s="73"/>
      <c r="F195" s="73"/>
      <c r="G195" s="73"/>
      <c r="H195" s="101">
        <v>0</v>
      </c>
      <c r="I195" s="123"/>
      <c r="J195" s="123" cm="1">
        <f t="array" aca="1" ref="J195" ca="1">+J195:K214</f>
        <v>0</v>
      </c>
      <c r="K195" s="73">
        <f t="shared" ca="1" si="152"/>
        <v>0</v>
      </c>
      <c r="L195" s="73"/>
      <c r="M195" s="73">
        <f t="shared" ca="1" si="153"/>
        <v>0</v>
      </c>
      <c r="N195" s="73">
        <f t="shared" ca="1" si="154"/>
        <v>2290636</v>
      </c>
      <c r="O195" s="74">
        <v>0</v>
      </c>
      <c r="P195" s="74">
        <f t="shared" ca="1" si="155"/>
        <v>0</v>
      </c>
      <c r="R195" s="122"/>
    </row>
    <row r="196" spans="1:18" s="86" customFormat="1" ht="24.95" customHeight="1" x14ac:dyDescent="0.25">
      <c r="A196" s="100" t="s">
        <v>196</v>
      </c>
      <c r="B196" s="73">
        <v>214022</v>
      </c>
      <c r="C196" s="73">
        <v>214022</v>
      </c>
      <c r="D196" s="73"/>
      <c r="E196" s="73"/>
      <c r="F196" s="73"/>
      <c r="G196" s="73"/>
      <c r="H196" s="101">
        <v>0</v>
      </c>
      <c r="I196" s="123"/>
      <c r="J196" s="123"/>
      <c r="K196" s="73">
        <f t="shared" si="152"/>
        <v>0</v>
      </c>
      <c r="L196" s="73"/>
      <c r="M196" s="73">
        <f t="shared" si="153"/>
        <v>0</v>
      </c>
      <c r="N196" s="73">
        <f t="shared" si="154"/>
        <v>214022</v>
      </c>
      <c r="O196" s="74">
        <v>0</v>
      </c>
      <c r="P196" s="74">
        <f t="shared" si="155"/>
        <v>0</v>
      </c>
      <c r="R196" s="122"/>
    </row>
    <row r="197" spans="1:18" s="86" customFormat="1" ht="24.95" customHeight="1" x14ac:dyDescent="0.25">
      <c r="A197" s="100" t="s">
        <v>197</v>
      </c>
      <c r="B197" s="73">
        <v>770339</v>
      </c>
      <c r="C197" s="73">
        <v>770339</v>
      </c>
      <c r="D197" s="73">
        <v>100</v>
      </c>
      <c r="E197" s="73"/>
      <c r="F197" s="73"/>
      <c r="G197" s="73"/>
      <c r="H197" s="101">
        <f t="shared" ref="H197:H211" si="158">+E197/D197*100</f>
        <v>0</v>
      </c>
      <c r="I197" s="123"/>
      <c r="J197" s="123"/>
      <c r="K197" s="73">
        <f t="shared" si="152"/>
        <v>0</v>
      </c>
      <c r="L197" s="73"/>
      <c r="M197" s="73">
        <f t="shared" si="153"/>
        <v>100</v>
      </c>
      <c r="N197" s="73">
        <f t="shared" si="154"/>
        <v>770339</v>
      </c>
      <c r="O197" s="74">
        <f t="shared" ref="O197:O217" si="159">+K197/D197*100</f>
        <v>0</v>
      </c>
      <c r="P197" s="74">
        <f t="shared" si="155"/>
        <v>0</v>
      </c>
      <c r="R197" s="122"/>
    </row>
    <row r="198" spans="1:18" s="86" customFormat="1" ht="24.95" hidden="1" customHeight="1" x14ac:dyDescent="0.25">
      <c r="A198" s="100" t="s">
        <v>198</v>
      </c>
      <c r="B198" s="73"/>
      <c r="C198" s="73"/>
      <c r="D198" s="73"/>
      <c r="E198" s="73"/>
      <c r="F198" s="73"/>
      <c r="G198" s="73"/>
      <c r="H198" s="101" t="e">
        <f t="shared" si="158"/>
        <v>#DIV/0!</v>
      </c>
      <c r="I198" s="123"/>
      <c r="J198" s="123"/>
      <c r="K198" s="73">
        <f t="shared" si="152"/>
        <v>0</v>
      </c>
      <c r="L198" s="73"/>
      <c r="M198" s="73">
        <f t="shared" si="153"/>
        <v>0</v>
      </c>
      <c r="N198" s="73">
        <f t="shared" si="154"/>
        <v>0</v>
      </c>
      <c r="O198" s="74" t="e">
        <f t="shared" si="159"/>
        <v>#DIV/0!</v>
      </c>
      <c r="P198" s="74" t="e">
        <f t="shared" si="155"/>
        <v>#DIV/0!</v>
      </c>
      <c r="R198" s="122"/>
    </row>
    <row r="199" spans="1:18" s="86" customFormat="1" ht="24.95" customHeight="1" x14ac:dyDescent="0.25">
      <c r="A199" s="100" t="s">
        <v>199</v>
      </c>
      <c r="B199" s="73">
        <v>1590683</v>
      </c>
      <c r="C199" s="73">
        <v>1590683</v>
      </c>
      <c r="D199" s="73">
        <v>100</v>
      </c>
      <c r="E199" s="73"/>
      <c r="F199" s="73"/>
      <c r="G199" s="73"/>
      <c r="H199" s="101">
        <f t="shared" si="158"/>
        <v>0</v>
      </c>
      <c r="I199" s="123"/>
      <c r="J199" s="123"/>
      <c r="K199" s="73">
        <f t="shared" si="152"/>
        <v>0</v>
      </c>
      <c r="L199" s="73"/>
      <c r="M199" s="73">
        <f t="shared" si="153"/>
        <v>100</v>
      </c>
      <c r="N199" s="73">
        <f t="shared" si="154"/>
        <v>1590683</v>
      </c>
      <c r="O199" s="74">
        <f t="shared" si="159"/>
        <v>0</v>
      </c>
      <c r="P199" s="74">
        <f t="shared" si="155"/>
        <v>0</v>
      </c>
      <c r="R199" s="122"/>
    </row>
    <row r="200" spans="1:18" s="86" customFormat="1" ht="24.95" customHeight="1" x14ac:dyDescent="0.25">
      <c r="A200" s="72" t="s">
        <v>200</v>
      </c>
      <c r="B200" s="73">
        <v>2852081</v>
      </c>
      <c r="C200" s="73">
        <v>2852081</v>
      </c>
      <c r="D200" s="73">
        <v>100</v>
      </c>
      <c r="E200" s="73"/>
      <c r="F200" s="73"/>
      <c r="G200" s="73"/>
      <c r="H200" s="101">
        <f t="shared" si="158"/>
        <v>0</v>
      </c>
      <c r="I200" s="123"/>
      <c r="J200" s="123"/>
      <c r="K200" s="73">
        <f t="shared" si="152"/>
        <v>0</v>
      </c>
      <c r="L200" s="73"/>
      <c r="M200" s="73">
        <f t="shared" si="153"/>
        <v>100</v>
      </c>
      <c r="N200" s="73">
        <f t="shared" si="154"/>
        <v>2852081</v>
      </c>
      <c r="O200" s="74">
        <f t="shared" si="159"/>
        <v>0</v>
      </c>
      <c r="P200" s="74">
        <f t="shared" si="155"/>
        <v>0</v>
      </c>
      <c r="R200" s="122"/>
    </row>
    <row r="201" spans="1:18" s="86" customFormat="1" ht="24.95" customHeight="1" x14ac:dyDescent="0.25">
      <c r="A201" s="72" t="s">
        <v>201</v>
      </c>
      <c r="B201" s="73">
        <v>5030750</v>
      </c>
      <c r="C201" s="73">
        <v>5030750</v>
      </c>
      <c r="D201" s="73">
        <v>100</v>
      </c>
      <c r="E201" s="73"/>
      <c r="F201" s="73"/>
      <c r="G201" s="73"/>
      <c r="H201" s="101">
        <f t="shared" si="158"/>
        <v>0</v>
      </c>
      <c r="I201" s="123"/>
      <c r="J201" s="123"/>
      <c r="K201" s="73">
        <f>+E201+I201+J201</f>
        <v>0</v>
      </c>
      <c r="L201" s="73"/>
      <c r="M201" s="73">
        <f t="shared" si="153"/>
        <v>100</v>
      </c>
      <c r="N201" s="73">
        <f t="shared" si="154"/>
        <v>5030750</v>
      </c>
      <c r="O201" s="74">
        <f t="shared" si="159"/>
        <v>0</v>
      </c>
      <c r="P201" s="74">
        <f t="shared" si="155"/>
        <v>0</v>
      </c>
      <c r="R201" s="122"/>
    </row>
    <row r="202" spans="1:18" s="86" customFormat="1" ht="24.95" customHeight="1" x14ac:dyDescent="0.25">
      <c r="A202" s="72" t="s">
        <v>202</v>
      </c>
      <c r="B202" s="73">
        <v>574977</v>
      </c>
      <c r="C202" s="73">
        <v>574977</v>
      </c>
      <c r="D202" s="73"/>
      <c r="E202" s="73"/>
      <c r="F202" s="73"/>
      <c r="G202" s="73"/>
      <c r="H202" s="101">
        <v>0</v>
      </c>
      <c r="I202" s="123"/>
      <c r="J202" s="123"/>
      <c r="K202" s="73">
        <f t="shared" ref="K202:K230" si="160">+E202+I202+J202</f>
        <v>0</v>
      </c>
      <c r="L202" s="73"/>
      <c r="M202" s="73">
        <f t="shared" si="153"/>
        <v>0</v>
      </c>
      <c r="N202" s="73">
        <f t="shared" si="154"/>
        <v>574977</v>
      </c>
      <c r="O202" s="74">
        <v>0</v>
      </c>
      <c r="P202" s="74">
        <f t="shared" si="155"/>
        <v>0</v>
      </c>
      <c r="R202" s="122"/>
    </row>
    <row r="203" spans="1:18" s="86" customFormat="1" ht="24.95" hidden="1" customHeight="1" x14ac:dyDescent="0.25">
      <c r="A203" s="72" t="s">
        <v>203</v>
      </c>
      <c r="B203" s="73"/>
      <c r="C203" s="73"/>
      <c r="D203" s="73"/>
      <c r="E203" s="73"/>
      <c r="F203" s="73"/>
      <c r="G203" s="73"/>
      <c r="H203" s="101" t="e">
        <f t="shared" ref="H203:H204" si="161">+E203/D203*100</f>
        <v>#DIV/0!</v>
      </c>
      <c r="I203" s="123"/>
      <c r="J203" s="123"/>
      <c r="K203" s="73">
        <f t="shared" si="160"/>
        <v>0</v>
      </c>
      <c r="L203" s="73"/>
      <c r="M203" s="73">
        <f t="shared" si="153"/>
        <v>0</v>
      </c>
      <c r="N203" s="73">
        <f t="shared" si="154"/>
        <v>0</v>
      </c>
      <c r="O203" s="74" t="e">
        <f t="shared" ref="O203:O204" si="162">+K203/D203*100</f>
        <v>#DIV/0!</v>
      </c>
      <c r="P203" s="74" t="e">
        <f t="shared" si="155"/>
        <v>#DIV/0!</v>
      </c>
      <c r="R203" s="122"/>
    </row>
    <row r="204" spans="1:18" s="88" customFormat="1" ht="35.1" hidden="1" customHeight="1" x14ac:dyDescent="0.25">
      <c r="A204" s="72" t="s">
        <v>204</v>
      </c>
      <c r="B204" s="73"/>
      <c r="C204" s="73"/>
      <c r="D204" s="73"/>
      <c r="E204" s="73"/>
      <c r="F204" s="73"/>
      <c r="G204" s="73"/>
      <c r="H204" s="101" t="e">
        <f t="shared" si="161"/>
        <v>#DIV/0!</v>
      </c>
      <c r="I204" s="123"/>
      <c r="J204" s="123"/>
      <c r="K204" s="73">
        <f t="shared" si="160"/>
        <v>0</v>
      </c>
      <c r="L204" s="73"/>
      <c r="M204" s="73">
        <f t="shared" si="153"/>
        <v>0</v>
      </c>
      <c r="N204" s="73">
        <f t="shared" si="154"/>
        <v>0</v>
      </c>
      <c r="O204" s="74" t="e">
        <f t="shared" si="162"/>
        <v>#DIV/0!</v>
      </c>
      <c r="P204" s="74" t="e">
        <f t="shared" si="155"/>
        <v>#DIV/0!</v>
      </c>
      <c r="R204" s="124"/>
    </row>
    <row r="205" spans="1:18" s="88" customFormat="1" ht="24" customHeight="1" x14ac:dyDescent="0.25">
      <c r="A205" s="72" t="s">
        <v>205</v>
      </c>
      <c r="B205" s="73">
        <v>2983721</v>
      </c>
      <c r="C205" s="73">
        <v>2983721</v>
      </c>
      <c r="D205" s="73"/>
      <c r="E205" s="73"/>
      <c r="F205" s="73"/>
      <c r="G205" s="73"/>
      <c r="H205" s="101">
        <v>0</v>
      </c>
      <c r="I205" s="123"/>
      <c r="J205" s="123"/>
      <c r="K205" s="73">
        <f t="shared" si="160"/>
        <v>0</v>
      </c>
      <c r="L205" s="73"/>
      <c r="M205" s="73">
        <f t="shared" si="153"/>
        <v>0</v>
      </c>
      <c r="N205" s="73">
        <f t="shared" si="154"/>
        <v>2983721</v>
      </c>
      <c r="O205" s="74">
        <v>0</v>
      </c>
      <c r="P205" s="74">
        <f t="shared" si="155"/>
        <v>0</v>
      </c>
      <c r="R205" s="124"/>
    </row>
    <row r="206" spans="1:18" s="88" customFormat="1" ht="24.75" customHeight="1" x14ac:dyDescent="0.25">
      <c r="A206" s="72" t="s">
        <v>206</v>
      </c>
      <c r="B206" s="73">
        <v>1100000</v>
      </c>
      <c r="C206" s="73">
        <v>1100000</v>
      </c>
      <c r="D206" s="73"/>
      <c r="E206" s="73"/>
      <c r="F206" s="73"/>
      <c r="G206" s="73"/>
      <c r="H206" s="101">
        <v>0</v>
      </c>
      <c r="I206" s="123"/>
      <c r="J206" s="123"/>
      <c r="K206" s="73">
        <f t="shared" si="160"/>
        <v>0</v>
      </c>
      <c r="L206" s="73"/>
      <c r="M206" s="73">
        <f t="shared" si="153"/>
        <v>0</v>
      </c>
      <c r="N206" s="73">
        <f t="shared" si="154"/>
        <v>1100000</v>
      </c>
      <c r="O206" s="74">
        <v>0</v>
      </c>
      <c r="P206" s="74">
        <f t="shared" si="155"/>
        <v>0</v>
      </c>
      <c r="R206" s="124"/>
    </row>
    <row r="207" spans="1:18" s="88" customFormat="1" ht="27.75" customHeight="1" x14ac:dyDescent="0.25">
      <c r="A207" s="72" t="s">
        <v>207</v>
      </c>
      <c r="B207" s="73">
        <v>973212</v>
      </c>
      <c r="C207" s="73">
        <v>973212</v>
      </c>
      <c r="D207" s="73"/>
      <c r="E207" s="73"/>
      <c r="F207" s="73"/>
      <c r="G207" s="73"/>
      <c r="H207" s="101">
        <v>0</v>
      </c>
      <c r="I207" s="123"/>
      <c r="J207" s="123"/>
      <c r="K207" s="73">
        <f t="shared" si="160"/>
        <v>0</v>
      </c>
      <c r="L207" s="73"/>
      <c r="M207" s="73">
        <f t="shared" si="153"/>
        <v>0</v>
      </c>
      <c r="N207" s="73">
        <f t="shared" si="154"/>
        <v>973212</v>
      </c>
      <c r="O207" s="74">
        <v>0</v>
      </c>
      <c r="P207" s="74">
        <f t="shared" si="155"/>
        <v>0</v>
      </c>
      <c r="R207" s="124"/>
    </row>
    <row r="208" spans="1:18" s="88" customFormat="1" ht="27.75" customHeight="1" x14ac:dyDescent="0.25">
      <c r="A208" s="72" t="s">
        <v>208</v>
      </c>
      <c r="B208" s="73">
        <v>2785962</v>
      </c>
      <c r="C208" s="73">
        <v>2785962</v>
      </c>
      <c r="D208" s="73"/>
      <c r="E208" s="73"/>
      <c r="F208" s="73"/>
      <c r="G208" s="73"/>
      <c r="H208" s="101">
        <v>0</v>
      </c>
      <c r="I208" s="123"/>
      <c r="J208" s="123"/>
      <c r="K208" s="73">
        <f t="shared" si="160"/>
        <v>0</v>
      </c>
      <c r="L208" s="73"/>
      <c r="M208" s="73">
        <f t="shared" si="153"/>
        <v>0</v>
      </c>
      <c r="N208" s="73">
        <f t="shared" si="154"/>
        <v>2785962</v>
      </c>
      <c r="O208" s="74">
        <v>0</v>
      </c>
      <c r="P208" s="74">
        <f t="shared" si="155"/>
        <v>0</v>
      </c>
      <c r="R208" s="124"/>
    </row>
    <row r="209" spans="1:18" s="88" customFormat="1" ht="27.75" customHeight="1" x14ac:dyDescent="0.25">
      <c r="A209" s="72" t="s">
        <v>209</v>
      </c>
      <c r="B209" s="73">
        <v>1000000</v>
      </c>
      <c r="C209" s="73">
        <v>1000000</v>
      </c>
      <c r="D209" s="73"/>
      <c r="E209" s="73"/>
      <c r="F209" s="73"/>
      <c r="G209" s="73"/>
      <c r="H209" s="101">
        <v>0</v>
      </c>
      <c r="I209" s="123"/>
      <c r="J209" s="123"/>
      <c r="K209" s="73">
        <f t="shared" si="160"/>
        <v>0</v>
      </c>
      <c r="L209" s="73"/>
      <c r="M209" s="73">
        <f t="shared" si="153"/>
        <v>0</v>
      </c>
      <c r="N209" s="73">
        <f t="shared" si="154"/>
        <v>1000000</v>
      </c>
      <c r="O209" s="74">
        <v>0</v>
      </c>
      <c r="P209" s="74">
        <f t="shared" si="155"/>
        <v>0</v>
      </c>
      <c r="R209" s="124"/>
    </row>
    <row r="210" spans="1:18" s="88" customFormat="1" ht="27" customHeight="1" x14ac:dyDescent="0.25">
      <c r="A210" s="72" t="s">
        <v>210</v>
      </c>
      <c r="B210" s="73">
        <v>1000000</v>
      </c>
      <c r="C210" s="73">
        <v>1000000</v>
      </c>
      <c r="D210" s="73"/>
      <c r="E210" s="73"/>
      <c r="F210" s="73"/>
      <c r="G210" s="73"/>
      <c r="H210" s="101">
        <v>0</v>
      </c>
      <c r="I210" s="123"/>
      <c r="J210" s="123"/>
      <c r="K210" s="73">
        <f t="shared" si="160"/>
        <v>0</v>
      </c>
      <c r="L210" s="73"/>
      <c r="M210" s="73">
        <f t="shared" si="153"/>
        <v>0</v>
      </c>
      <c r="N210" s="73">
        <f t="shared" si="154"/>
        <v>1000000</v>
      </c>
      <c r="O210" s="74">
        <v>0</v>
      </c>
      <c r="P210" s="74">
        <f t="shared" si="155"/>
        <v>0</v>
      </c>
      <c r="R210" s="124"/>
    </row>
    <row r="211" spans="1:18" s="88" customFormat="1" ht="27" customHeight="1" x14ac:dyDescent="0.25">
      <c r="A211" s="72" t="s">
        <v>211</v>
      </c>
      <c r="B211" s="73">
        <v>500000</v>
      </c>
      <c r="C211" s="73">
        <v>500000</v>
      </c>
      <c r="D211" s="73"/>
      <c r="E211" s="73"/>
      <c r="F211" s="73"/>
      <c r="G211" s="73"/>
      <c r="H211" s="101">
        <v>0</v>
      </c>
      <c r="I211" s="123"/>
      <c r="J211" s="123"/>
      <c r="K211" s="73">
        <f t="shared" si="160"/>
        <v>0</v>
      </c>
      <c r="L211" s="73"/>
      <c r="M211" s="73">
        <f t="shared" si="153"/>
        <v>0</v>
      </c>
      <c r="N211" s="73">
        <f t="shared" si="154"/>
        <v>500000</v>
      </c>
      <c r="O211" s="74">
        <v>0</v>
      </c>
      <c r="P211" s="74">
        <f t="shared" si="155"/>
        <v>0</v>
      </c>
      <c r="R211" s="124"/>
    </row>
    <row r="212" spans="1:18" s="88" customFormat="1" ht="24" customHeight="1" x14ac:dyDescent="0.25">
      <c r="A212" s="72" t="s">
        <v>212</v>
      </c>
      <c r="B212" s="73">
        <v>1000000</v>
      </c>
      <c r="C212" s="73">
        <v>1000000</v>
      </c>
      <c r="D212" s="73"/>
      <c r="E212" s="73"/>
      <c r="F212" s="73"/>
      <c r="G212" s="73"/>
      <c r="H212" s="101">
        <v>0</v>
      </c>
      <c r="I212" s="123"/>
      <c r="J212" s="123"/>
      <c r="K212" s="73">
        <f t="shared" si="160"/>
        <v>0</v>
      </c>
      <c r="L212" s="73"/>
      <c r="M212" s="73">
        <f t="shared" si="153"/>
        <v>0</v>
      </c>
      <c r="N212" s="73">
        <f t="shared" si="154"/>
        <v>1000000</v>
      </c>
      <c r="O212" s="74">
        <v>0</v>
      </c>
      <c r="P212" s="74">
        <f t="shared" si="155"/>
        <v>0</v>
      </c>
      <c r="R212" s="124"/>
    </row>
    <row r="213" spans="1:18" s="88" customFormat="1" ht="24.75" customHeight="1" x14ac:dyDescent="0.25">
      <c r="A213" s="72" t="s">
        <v>213</v>
      </c>
      <c r="B213" s="73">
        <v>3000000</v>
      </c>
      <c r="C213" s="73">
        <v>3000000</v>
      </c>
      <c r="D213" s="73"/>
      <c r="E213" s="73"/>
      <c r="F213" s="73"/>
      <c r="G213" s="73"/>
      <c r="H213" s="101">
        <v>0</v>
      </c>
      <c r="I213" s="123"/>
      <c r="J213" s="123"/>
      <c r="K213" s="73">
        <f t="shared" si="160"/>
        <v>0</v>
      </c>
      <c r="L213" s="73"/>
      <c r="M213" s="73">
        <f t="shared" si="153"/>
        <v>0</v>
      </c>
      <c r="N213" s="73">
        <f t="shared" si="154"/>
        <v>3000000</v>
      </c>
      <c r="O213" s="74">
        <v>0</v>
      </c>
      <c r="P213" s="74">
        <f t="shared" si="155"/>
        <v>0</v>
      </c>
      <c r="R213" s="124"/>
    </row>
    <row r="214" spans="1:18" s="88" customFormat="1" ht="23.25" customHeight="1" x14ac:dyDescent="0.25">
      <c r="A214" s="72" t="s">
        <v>214</v>
      </c>
      <c r="B214" s="73">
        <v>2000000</v>
      </c>
      <c r="C214" s="73">
        <v>2000000</v>
      </c>
      <c r="D214" s="73"/>
      <c r="E214" s="73"/>
      <c r="F214" s="73"/>
      <c r="G214" s="73"/>
      <c r="H214" s="101">
        <v>0</v>
      </c>
      <c r="I214" s="123"/>
      <c r="J214" s="123"/>
      <c r="K214" s="73">
        <f t="shared" si="160"/>
        <v>0</v>
      </c>
      <c r="L214" s="73"/>
      <c r="M214" s="73">
        <f t="shared" si="153"/>
        <v>0</v>
      </c>
      <c r="N214" s="73">
        <f t="shared" si="154"/>
        <v>2000000</v>
      </c>
      <c r="O214" s="74">
        <v>0</v>
      </c>
      <c r="P214" s="74">
        <f t="shared" si="155"/>
        <v>0</v>
      </c>
      <c r="R214" s="124"/>
    </row>
    <row r="215" spans="1:18" s="88" customFormat="1" ht="24.75" customHeight="1" x14ac:dyDescent="0.25">
      <c r="A215" s="72" t="s">
        <v>215</v>
      </c>
      <c r="B215" s="73">
        <v>1000000</v>
      </c>
      <c r="C215" s="73">
        <v>1000000</v>
      </c>
      <c r="D215" s="73"/>
      <c r="E215" s="73"/>
      <c r="F215" s="73"/>
      <c r="G215" s="73"/>
      <c r="H215" s="101">
        <v>0</v>
      </c>
      <c r="I215" s="123"/>
      <c r="J215" s="123"/>
      <c r="K215" s="73">
        <f t="shared" si="160"/>
        <v>0</v>
      </c>
      <c r="L215" s="73"/>
      <c r="M215" s="73">
        <f t="shared" si="153"/>
        <v>0</v>
      </c>
      <c r="N215" s="73">
        <f t="shared" si="154"/>
        <v>1000000</v>
      </c>
      <c r="O215" s="74">
        <v>0</v>
      </c>
      <c r="P215" s="74">
        <f t="shared" si="155"/>
        <v>0</v>
      </c>
      <c r="R215" s="124"/>
    </row>
    <row r="216" spans="1:18" s="88" customFormat="1" ht="26.25" customHeight="1" x14ac:dyDescent="0.25">
      <c r="A216" s="72" t="s">
        <v>216</v>
      </c>
      <c r="B216" s="73">
        <v>1000000</v>
      </c>
      <c r="C216" s="73">
        <v>1000000</v>
      </c>
      <c r="D216" s="73"/>
      <c r="E216" s="73"/>
      <c r="F216" s="73"/>
      <c r="G216" s="73"/>
      <c r="H216" s="101">
        <v>0</v>
      </c>
      <c r="I216" s="123"/>
      <c r="J216" s="123"/>
      <c r="K216" s="73">
        <f t="shared" si="160"/>
        <v>0</v>
      </c>
      <c r="L216" s="73"/>
      <c r="M216" s="73">
        <f t="shared" si="153"/>
        <v>0</v>
      </c>
      <c r="N216" s="73">
        <f t="shared" si="154"/>
        <v>1000000</v>
      </c>
      <c r="O216" s="74">
        <v>0</v>
      </c>
      <c r="P216" s="74">
        <f t="shared" si="155"/>
        <v>0</v>
      </c>
      <c r="R216" s="124"/>
    </row>
    <row r="217" spans="1:18" s="88" customFormat="1" ht="27.75" customHeight="1" x14ac:dyDescent="0.25">
      <c r="A217" s="72" t="s">
        <v>217</v>
      </c>
      <c r="B217" s="73">
        <v>500000</v>
      </c>
      <c r="C217" s="73">
        <v>500000</v>
      </c>
      <c r="D217" s="73"/>
      <c r="E217" s="73"/>
      <c r="F217" s="73"/>
      <c r="G217" s="73"/>
      <c r="H217" s="101">
        <v>0</v>
      </c>
      <c r="I217" s="123"/>
      <c r="J217" s="123"/>
      <c r="K217" s="73">
        <f t="shared" si="160"/>
        <v>0</v>
      </c>
      <c r="L217" s="73"/>
      <c r="M217" s="73">
        <f t="shared" si="153"/>
        <v>0</v>
      </c>
      <c r="N217" s="73">
        <f t="shared" si="154"/>
        <v>500000</v>
      </c>
      <c r="O217" s="74">
        <v>0</v>
      </c>
      <c r="P217" s="74">
        <f t="shared" si="155"/>
        <v>0</v>
      </c>
      <c r="R217" s="124"/>
    </row>
    <row r="218" spans="1:18" s="88" customFormat="1" ht="29.25" customHeight="1" x14ac:dyDescent="0.25">
      <c r="A218" s="72" t="s">
        <v>218</v>
      </c>
      <c r="B218" s="73">
        <v>600000</v>
      </c>
      <c r="C218" s="73">
        <v>600000</v>
      </c>
      <c r="D218" s="73"/>
      <c r="E218" s="73"/>
      <c r="F218" s="73"/>
      <c r="G218" s="73"/>
      <c r="H218" s="101">
        <v>0</v>
      </c>
      <c r="I218" s="123"/>
      <c r="J218" s="123"/>
      <c r="K218" s="73">
        <f t="shared" si="160"/>
        <v>0</v>
      </c>
      <c r="L218" s="73"/>
      <c r="M218" s="73">
        <f t="shared" si="153"/>
        <v>0</v>
      </c>
      <c r="N218" s="73">
        <f t="shared" si="154"/>
        <v>600000</v>
      </c>
      <c r="O218" s="74">
        <v>0</v>
      </c>
      <c r="P218" s="74">
        <f t="shared" si="155"/>
        <v>0</v>
      </c>
      <c r="R218" s="124"/>
    </row>
    <row r="219" spans="1:18" s="88" customFormat="1" ht="27.75" customHeight="1" x14ac:dyDescent="0.25">
      <c r="A219" s="72" t="s">
        <v>219</v>
      </c>
      <c r="B219" s="73">
        <v>500000</v>
      </c>
      <c r="C219" s="73">
        <v>500000</v>
      </c>
      <c r="D219" s="73"/>
      <c r="E219" s="73"/>
      <c r="F219" s="73"/>
      <c r="G219" s="73"/>
      <c r="H219" s="101">
        <v>0</v>
      </c>
      <c r="I219" s="123"/>
      <c r="J219" s="123"/>
      <c r="K219" s="73">
        <f t="shared" si="160"/>
        <v>0</v>
      </c>
      <c r="L219" s="73"/>
      <c r="M219" s="73">
        <f t="shared" si="153"/>
        <v>0</v>
      </c>
      <c r="N219" s="73">
        <f t="shared" si="154"/>
        <v>500000</v>
      </c>
      <c r="O219" s="74">
        <v>0</v>
      </c>
      <c r="P219" s="74">
        <f t="shared" si="155"/>
        <v>0</v>
      </c>
      <c r="R219" s="124"/>
    </row>
    <row r="220" spans="1:18" s="88" customFormat="1" ht="26.25" customHeight="1" x14ac:dyDescent="0.25">
      <c r="A220" s="72" t="s">
        <v>220</v>
      </c>
      <c r="B220" s="73">
        <v>1000000</v>
      </c>
      <c r="C220" s="73">
        <v>1000000</v>
      </c>
      <c r="D220" s="73"/>
      <c r="E220" s="73"/>
      <c r="F220" s="73"/>
      <c r="G220" s="73"/>
      <c r="H220" s="101">
        <v>0</v>
      </c>
      <c r="I220" s="123"/>
      <c r="J220" s="123"/>
      <c r="K220" s="73">
        <f t="shared" si="160"/>
        <v>0</v>
      </c>
      <c r="L220" s="73"/>
      <c r="M220" s="73">
        <f t="shared" si="153"/>
        <v>0</v>
      </c>
      <c r="N220" s="73">
        <f t="shared" si="154"/>
        <v>1000000</v>
      </c>
      <c r="O220" s="74">
        <v>0</v>
      </c>
      <c r="P220" s="74">
        <f t="shared" si="155"/>
        <v>0</v>
      </c>
      <c r="R220" s="124"/>
    </row>
    <row r="221" spans="1:18" s="88" customFormat="1" ht="24.75" customHeight="1" x14ac:dyDescent="0.25">
      <c r="A221" s="72" t="s">
        <v>221</v>
      </c>
      <c r="B221" s="73">
        <v>1500000</v>
      </c>
      <c r="C221" s="73">
        <v>1500000</v>
      </c>
      <c r="D221" s="73"/>
      <c r="E221" s="73"/>
      <c r="F221" s="73"/>
      <c r="G221" s="73"/>
      <c r="H221" s="101">
        <v>0</v>
      </c>
      <c r="I221" s="123"/>
      <c r="J221" s="123"/>
      <c r="K221" s="73">
        <f t="shared" si="160"/>
        <v>0</v>
      </c>
      <c r="L221" s="73"/>
      <c r="M221" s="73">
        <f t="shared" si="153"/>
        <v>0</v>
      </c>
      <c r="N221" s="73">
        <f t="shared" si="154"/>
        <v>1500000</v>
      </c>
      <c r="O221" s="74">
        <v>0</v>
      </c>
      <c r="P221" s="74">
        <f t="shared" si="155"/>
        <v>0</v>
      </c>
      <c r="R221" s="124"/>
    </row>
    <row r="222" spans="1:18" s="88" customFormat="1" ht="21" customHeight="1" x14ac:dyDescent="0.25">
      <c r="A222" s="72" t="s">
        <v>222</v>
      </c>
      <c r="B222" s="73">
        <v>1000000</v>
      </c>
      <c r="C222" s="73">
        <v>1000000</v>
      </c>
      <c r="D222" s="73"/>
      <c r="E222" s="73"/>
      <c r="F222" s="73"/>
      <c r="G222" s="73"/>
      <c r="H222" s="101">
        <v>0</v>
      </c>
      <c r="I222" s="123"/>
      <c r="J222" s="123"/>
      <c r="K222" s="73">
        <f t="shared" si="160"/>
        <v>0</v>
      </c>
      <c r="L222" s="73"/>
      <c r="M222" s="73">
        <f t="shared" si="153"/>
        <v>0</v>
      </c>
      <c r="N222" s="73">
        <f t="shared" si="154"/>
        <v>1000000</v>
      </c>
      <c r="O222" s="74">
        <v>0</v>
      </c>
      <c r="P222" s="74">
        <f t="shared" si="155"/>
        <v>0</v>
      </c>
      <c r="R222" s="124"/>
    </row>
    <row r="223" spans="1:18" s="88" customFormat="1" ht="25.5" customHeight="1" x14ac:dyDescent="0.25">
      <c r="A223" s="72" t="s">
        <v>223</v>
      </c>
      <c r="B223" s="73">
        <v>2000000</v>
      </c>
      <c r="C223" s="73">
        <v>2000000</v>
      </c>
      <c r="D223" s="73"/>
      <c r="E223" s="73"/>
      <c r="F223" s="73"/>
      <c r="G223" s="73"/>
      <c r="H223" s="101">
        <v>0</v>
      </c>
      <c r="I223" s="123"/>
      <c r="J223" s="123"/>
      <c r="K223" s="73">
        <f t="shared" si="160"/>
        <v>0</v>
      </c>
      <c r="L223" s="73"/>
      <c r="M223" s="73">
        <f t="shared" si="153"/>
        <v>0</v>
      </c>
      <c r="N223" s="73">
        <f t="shared" si="154"/>
        <v>2000000</v>
      </c>
      <c r="O223" s="74">
        <v>0</v>
      </c>
      <c r="P223" s="74">
        <f t="shared" si="155"/>
        <v>0</v>
      </c>
      <c r="R223" s="124"/>
    </row>
    <row r="224" spans="1:18" s="88" customFormat="1" ht="27.75" customHeight="1" x14ac:dyDescent="0.25">
      <c r="A224" s="72" t="s">
        <v>224</v>
      </c>
      <c r="B224" s="73">
        <v>1000000</v>
      </c>
      <c r="C224" s="73">
        <v>1000000</v>
      </c>
      <c r="D224" s="73"/>
      <c r="E224" s="73"/>
      <c r="F224" s="73"/>
      <c r="G224" s="73"/>
      <c r="H224" s="101">
        <v>0</v>
      </c>
      <c r="I224" s="123"/>
      <c r="J224" s="123"/>
      <c r="K224" s="73">
        <f t="shared" si="160"/>
        <v>0</v>
      </c>
      <c r="L224" s="73"/>
      <c r="M224" s="73">
        <f t="shared" si="153"/>
        <v>0</v>
      </c>
      <c r="N224" s="73">
        <f t="shared" si="154"/>
        <v>1000000</v>
      </c>
      <c r="O224" s="74">
        <v>0</v>
      </c>
      <c r="P224" s="74">
        <f t="shared" si="155"/>
        <v>0</v>
      </c>
      <c r="R224" s="124"/>
    </row>
    <row r="225" spans="1:18" s="88" customFormat="1" ht="27" customHeight="1" x14ac:dyDescent="0.25">
      <c r="A225" s="72" t="s">
        <v>225</v>
      </c>
      <c r="B225" s="73">
        <v>500000</v>
      </c>
      <c r="C225" s="73">
        <v>500000</v>
      </c>
      <c r="D225" s="73"/>
      <c r="E225" s="73"/>
      <c r="F225" s="73"/>
      <c r="G225" s="73"/>
      <c r="H225" s="101">
        <v>0</v>
      </c>
      <c r="I225" s="123"/>
      <c r="J225" s="123"/>
      <c r="K225" s="73">
        <f t="shared" si="160"/>
        <v>0</v>
      </c>
      <c r="L225" s="73"/>
      <c r="M225" s="73">
        <f t="shared" si="153"/>
        <v>0</v>
      </c>
      <c r="N225" s="73">
        <f t="shared" si="154"/>
        <v>500000</v>
      </c>
      <c r="O225" s="74">
        <v>0</v>
      </c>
      <c r="P225" s="74">
        <f t="shared" si="155"/>
        <v>0</v>
      </c>
      <c r="R225" s="124"/>
    </row>
    <row r="226" spans="1:18" s="88" customFormat="1" ht="24.75" customHeight="1" x14ac:dyDescent="0.25">
      <c r="A226" s="72" t="s">
        <v>226</v>
      </c>
      <c r="B226" s="73">
        <v>500000</v>
      </c>
      <c r="C226" s="73">
        <v>500000</v>
      </c>
      <c r="D226" s="73"/>
      <c r="E226" s="73"/>
      <c r="F226" s="73"/>
      <c r="G226" s="73"/>
      <c r="H226" s="101">
        <v>0</v>
      </c>
      <c r="I226" s="123"/>
      <c r="J226" s="123"/>
      <c r="K226" s="73">
        <f t="shared" si="160"/>
        <v>0</v>
      </c>
      <c r="L226" s="73"/>
      <c r="M226" s="73">
        <f t="shared" si="153"/>
        <v>0</v>
      </c>
      <c r="N226" s="73">
        <f t="shared" si="154"/>
        <v>500000</v>
      </c>
      <c r="O226" s="74">
        <v>0</v>
      </c>
      <c r="P226" s="74">
        <f t="shared" si="155"/>
        <v>0</v>
      </c>
      <c r="R226" s="124"/>
    </row>
    <row r="227" spans="1:18" s="88" customFormat="1" ht="27.75" customHeight="1" x14ac:dyDescent="0.25">
      <c r="A227" s="72" t="s">
        <v>227</v>
      </c>
      <c r="B227" s="73">
        <v>500000</v>
      </c>
      <c r="C227" s="73">
        <v>500000</v>
      </c>
      <c r="D227" s="73"/>
      <c r="E227" s="73"/>
      <c r="F227" s="73"/>
      <c r="G227" s="73"/>
      <c r="H227" s="101">
        <v>0</v>
      </c>
      <c r="I227" s="123"/>
      <c r="J227" s="123"/>
      <c r="K227" s="73">
        <f t="shared" si="160"/>
        <v>0</v>
      </c>
      <c r="L227" s="73"/>
      <c r="M227" s="73">
        <f t="shared" si="153"/>
        <v>0</v>
      </c>
      <c r="N227" s="73">
        <f t="shared" si="154"/>
        <v>500000</v>
      </c>
      <c r="O227" s="74">
        <v>0</v>
      </c>
      <c r="P227" s="74">
        <f t="shared" si="155"/>
        <v>0</v>
      </c>
      <c r="R227" s="124"/>
    </row>
    <row r="228" spans="1:18" s="88" customFormat="1" ht="24.75" customHeight="1" x14ac:dyDescent="0.25">
      <c r="A228" s="72" t="s">
        <v>228</v>
      </c>
      <c r="B228" s="73">
        <v>500000</v>
      </c>
      <c r="C228" s="73">
        <v>500000</v>
      </c>
      <c r="D228" s="73"/>
      <c r="E228" s="73"/>
      <c r="F228" s="73"/>
      <c r="G228" s="73"/>
      <c r="H228" s="101">
        <v>0</v>
      </c>
      <c r="I228" s="123"/>
      <c r="J228" s="123"/>
      <c r="K228" s="73">
        <f t="shared" si="160"/>
        <v>0</v>
      </c>
      <c r="L228" s="73"/>
      <c r="M228" s="73">
        <f t="shared" si="153"/>
        <v>0</v>
      </c>
      <c r="N228" s="73">
        <f t="shared" si="154"/>
        <v>500000</v>
      </c>
      <c r="O228" s="74">
        <v>0</v>
      </c>
      <c r="P228" s="74">
        <f t="shared" si="155"/>
        <v>0</v>
      </c>
      <c r="R228" s="124"/>
    </row>
    <row r="229" spans="1:18" s="88" customFormat="1" ht="24.75" customHeight="1" x14ac:dyDescent="0.25">
      <c r="A229" s="72" t="s">
        <v>229</v>
      </c>
      <c r="B229" s="73">
        <v>500000</v>
      </c>
      <c r="C229" s="73">
        <v>500000</v>
      </c>
      <c r="D229" s="73"/>
      <c r="E229" s="73"/>
      <c r="F229" s="73"/>
      <c r="G229" s="73"/>
      <c r="H229" s="101">
        <v>0</v>
      </c>
      <c r="I229" s="123"/>
      <c r="J229" s="123"/>
      <c r="K229" s="73">
        <f t="shared" si="160"/>
        <v>0</v>
      </c>
      <c r="L229" s="73"/>
      <c r="M229" s="73">
        <f t="shared" si="153"/>
        <v>0</v>
      </c>
      <c r="N229" s="73">
        <f t="shared" si="154"/>
        <v>500000</v>
      </c>
      <c r="O229" s="74">
        <v>0</v>
      </c>
      <c r="P229" s="74">
        <f t="shared" si="155"/>
        <v>0</v>
      </c>
      <c r="R229" s="124"/>
    </row>
    <row r="230" spans="1:18" s="88" customFormat="1" ht="27" customHeight="1" x14ac:dyDescent="0.25">
      <c r="A230" s="72" t="s">
        <v>230</v>
      </c>
      <c r="B230" s="73">
        <v>4000000</v>
      </c>
      <c r="C230" s="73">
        <v>4000000</v>
      </c>
      <c r="D230" s="73"/>
      <c r="E230" s="73"/>
      <c r="F230" s="73"/>
      <c r="G230" s="73"/>
      <c r="H230" s="101">
        <v>0</v>
      </c>
      <c r="I230" s="123"/>
      <c r="J230" s="123"/>
      <c r="K230" s="73">
        <f t="shared" si="160"/>
        <v>0</v>
      </c>
      <c r="L230" s="73"/>
      <c r="M230" s="73">
        <f t="shared" si="153"/>
        <v>0</v>
      </c>
      <c r="N230" s="73">
        <f t="shared" si="154"/>
        <v>4000000</v>
      </c>
      <c r="O230" s="74">
        <v>0</v>
      </c>
      <c r="P230" s="74">
        <f t="shared" si="155"/>
        <v>0</v>
      </c>
      <c r="R230" s="124"/>
    </row>
    <row r="231" spans="1:18" s="86" customFormat="1" ht="30" customHeight="1" x14ac:dyDescent="0.25">
      <c r="A231" s="67" t="s">
        <v>47</v>
      </c>
      <c r="B231" s="68">
        <f>SUM(B232:B257)</f>
        <v>19930820</v>
      </c>
      <c r="C231" s="68">
        <f t="shared" ref="C231:H231" si="163">SUM(C232:C257)</f>
        <v>19930820</v>
      </c>
      <c r="D231" s="68">
        <f t="shared" si="163"/>
        <v>0</v>
      </c>
      <c r="E231" s="68">
        <f t="shared" si="163"/>
        <v>0</v>
      </c>
      <c r="F231" s="68">
        <f t="shared" si="163"/>
        <v>0</v>
      </c>
      <c r="G231" s="68">
        <f t="shared" si="163"/>
        <v>0</v>
      </c>
      <c r="H231" s="68">
        <f t="shared" si="163"/>
        <v>0</v>
      </c>
      <c r="I231" s="68">
        <f>SUM(I232:I257)</f>
        <v>0</v>
      </c>
      <c r="J231" s="68">
        <f t="shared" ref="J231:O231" si="164">SUM(J232:J257)</f>
        <v>0</v>
      </c>
      <c r="K231" s="68">
        <f t="shared" si="164"/>
        <v>0</v>
      </c>
      <c r="L231" s="68">
        <f t="shared" si="164"/>
        <v>0</v>
      </c>
      <c r="M231" s="68">
        <f t="shared" si="164"/>
        <v>0</v>
      </c>
      <c r="N231" s="68">
        <f t="shared" si="164"/>
        <v>19930820</v>
      </c>
      <c r="O231" s="68">
        <f t="shared" si="164"/>
        <v>0</v>
      </c>
      <c r="P231" s="70">
        <f t="shared" si="155"/>
        <v>0</v>
      </c>
      <c r="R231" s="122"/>
    </row>
    <row r="232" spans="1:18" s="86" customFormat="1" ht="24.95" customHeight="1" x14ac:dyDescent="0.25">
      <c r="A232" s="72" t="s">
        <v>231</v>
      </c>
      <c r="B232" s="73">
        <v>766570</v>
      </c>
      <c r="C232" s="73">
        <v>766570</v>
      </c>
      <c r="D232" s="73"/>
      <c r="E232" s="73"/>
      <c r="F232" s="73"/>
      <c r="G232" s="73"/>
      <c r="H232" s="101">
        <v>0</v>
      </c>
      <c r="I232" s="123"/>
      <c r="J232" s="123"/>
      <c r="K232" s="73">
        <f>+E232+I232+J232</f>
        <v>0</v>
      </c>
      <c r="L232" s="73"/>
      <c r="M232" s="73">
        <f>+D232-K232</f>
        <v>0</v>
      </c>
      <c r="N232" s="73">
        <f t="shared" ref="N232:N257" si="165">+C232-K232</f>
        <v>766570</v>
      </c>
      <c r="O232" s="74">
        <v>0</v>
      </c>
      <c r="P232" s="74">
        <f t="shared" si="155"/>
        <v>0</v>
      </c>
      <c r="R232" s="122"/>
    </row>
    <row r="233" spans="1:18" s="86" customFormat="1" ht="24.95" customHeight="1" x14ac:dyDescent="0.25">
      <c r="A233" s="72" t="s">
        <v>232</v>
      </c>
      <c r="B233" s="73">
        <v>766570</v>
      </c>
      <c r="C233" s="73">
        <v>766570</v>
      </c>
      <c r="D233" s="73"/>
      <c r="E233" s="73"/>
      <c r="F233" s="73"/>
      <c r="G233" s="73"/>
      <c r="H233" s="101">
        <v>0</v>
      </c>
      <c r="I233" s="123"/>
      <c r="J233" s="123"/>
      <c r="K233" s="73">
        <f t="shared" ref="K233:K270" si="166">+E233+I233+J233</f>
        <v>0</v>
      </c>
      <c r="L233" s="73"/>
      <c r="M233" s="73">
        <f t="shared" ref="M233:M257" si="167">+D233-K233</f>
        <v>0</v>
      </c>
      <c r="N233" s="73">
        <f t="shared" si="165"/>
        <v>766570</v>
      </c>
      <c r="O233" s="74">
        <v>0</v>
      </c>
      <c r="P233" s="74">
        <f t="shared" si="155"/>
        <v>0</v>
      </c>
      <c r="R233" s="122"/>
    </row>
    <row r="234" spans="1:18" s="86" customFormat="1" ht="24.95" customHeight="1" x14ac:dyDescent="0.25">
      <c r="A234" s="72" t="s">
        <v>233</v>
      </c>
      <c r="B234" s="73">
        <v>766570</v>
      </c>
      <c r="C234" s="73">
        <v>766570</v>
      </c>
      <c r="D234" s="73"/>
      <c r="E234" s="73"/>
      <c r="F234" s="73"/>
      <c r="G234" s="73"/>
      <c r="H234" s="101">
        <v>0</v>
      </c>
      <c r="I234" s="123"/>
      <c r="J234" s="123"/>
      <c r="K234" s="73">
        <f t="shared" si="166"/>
        <v>0</v>
      </c>
      <c r="L234" s="73"/>
      <c r="M234" s="73">
        <f t="shared" si="167"/>
        <v>0</v>
      </c>
      <c r="N234" s="73">
        <f t="shared" si="165"/>
        <v>766570</v>
      </c>
      <c r="O234" s="74">
        <v>0</v>
      </c>
      <c r="P234" s="74">
        <f t="shared" si="155"/>
        <v>0</v>
      </c>
      <c r="R234" s="122"/>
    </row>
    <row r="235" spans="1:18" s="86" customFormat="1" ht="24.95" customHeight="1" x14ac:dyDescent="0.25">
      <c r="A235" s="72" t="s">
        <v>234</v>
      </c>
      <c r="B235" s="73">
        <v>766570</v>
      </c>
      <c r="C235" s="73">
        <v>766570</v>
      </c>
      <c r="D235" s="73"/>
      <c r="E235" s="73"/>
      <c r="F235" s="73"/>
      <c r="G235" s="73"/>
      <c r="H235" s="101">
        <v>0</v>
      </c>
      <c r="I235" s="123"/>
      <c r="J235" s="123"/>
      <c r="K235" s="73">
        <f t="shared" si="166"/>
        <v>0</v>
      </c>
      <c r="L235" s="73"/>
      <c r="M235" s="73">
        <f t="shared" si="167"/>
        <v>0</v>
      </c>
      <c r="N235" s="73">
        <f t="shared" si="165"/>
        <v>766570</v>
      </c>
      <c r="O235" s="74">
        <v>0</v>
      </c>
      <c r="P235" s="74">
        <f t="shared" si="155"/>
        <v>0</v>
      </c>
      <c r="R235" s="122"/>
    </row>
    <row r="236" spans="1:18" s="86" customFormat="1" ht="24.95" customHeight="1" x14ac:dyDescent="0.25">
      <c r="A236" s="72" t="s">
        <v>235</v>
      </c>
      <c r="B236" s="73">
        <v>766570</v>
      </c>
      <c r="C236" s="73">
        <v>766570</v>
      </c>
      <c r="D236" s="73"/>
      <c r="E236" s="73"/>
      <c r="F236" s="73"/>
      <c r="G236" s="73"/>
      <c r="H236" s="101">
        <v>0</v>
      </c>
      <c r="I236" s="123"/>
      <c r="J236" s="123"/>
      <c r="K236" s="73">
        <f t="shared" si="166"/>
        <v>0</v>
      </c>
      <c r="L236" s="73"/>
      <c r="M236" s="73">
        <f t="shared" si="167"/>
        <v>0</v>
      </c>
      <c r="N236" s="73">
        <f t="shared" si="165"/>
        <v>766570</v>
      </c>
      <c r="O236" s="74">
        <v>0</v>
      </c>
      <c r="P236" s="74">
        <f t="shared" si="155"/>
        <v>0</v>
      </c>
      <c r="R236" s="122"/>
    </row>
    <row r="237" spans="1:18" s="86" customFormat="1" ht="24.95" customHeight="1" x14ac:dyDescent="0.25">
      <c r="A237" s="72" t="s">
        <v>236</v>
      </c>
      <c r="B237" s="73">
        <v>766570</v>
      </c>
      <c r="C237" s="73">
        <v>766570</v>
      </c>
      <c r="D237" s="73"/>
      <c r="E237" s="73"/>
      <c r="F237" s="73"/>
      <c r="G237" s="73"/>
      <c r="H237" s="101">
        <v>0</v>
      </c>
      <c r="I237" s="123"/>
      <c r="J237" s="123"/>
      <c r="K237" s="73">
        <f t="shared" si="166"/>
        <v>0</v>
      </c>
      <c r="L237" s="73"/>
      <c r="M237" s="73">
        <f t="shared" si="167"/>
        <v>0</v>
      </c>
      <c r="N237" s="73">
        <f t="shared" si="165"/>
        <v>766570</v>
      </c>
      <c r="O237" s="74">
        <v>0</v>
      </c>
      <c r="P237" s="74">
        <f t="shared" si="155"/>
        <v>0</v>
      </c>
      <c r="R237" s="122"/>
    </row>
    <row r="238" spans="1:18" s="86" customFormat="1" ht="24.95" customHeight="1" x14ac:dyDescent="0.25">
      <c r="A238" s="72" t="s">
        <v>237</v>
      </c>
      <c r="B238" s="73">
        <v>766570</v>
      </c>
      <c r="C238" s="73">
        <v>766570</v>
      </c>
      <c r="D238" s="73"/>
      <c r="E238" s="73"/>
      <c r="F238" s="73"/>
      <c r="G238" s="73"/>
      <c r="H238" s="101">
        <v>0</v>
      </c>
      <c r="I238" s="123"/>
      <c r="J238" s="123"/>
      <c r="K238" s="73">
        <f t="shared" si="166"/>
        <v>0</v>
      </c>
      <c r="L238" s="73"/>
      <c r="M238" s="73">
        <f t="shared" si="167"/>
        <v>0</v>
      </c>
      <c r="N238" s="73">
        <f t="shared" si="165"/>
        <v>766570</v>
      </c>
      <c r="O238" s="74">
        <v>0</v>
      </c>
      <c r="P238" s="74">
        <f t="shared" si="155"/>
        <v>0</v>
      </c>
      <c r="R238" s="122"/>
    </row>
    <row r="239" spans="1:18" s="86" customFormat="1" ht="24.95" customHeight="1" x14ac:dyDescent="0.25">
      <c r="A239" s="72" t="s">
        <v>238</v>
      </c>
      <c r="B239" s="73">
        <v>766570</v>
      </c>
      <c r="C239" s="73">
        <v>766570</v>
      </c>
      <c r="D239" s="73"/>
      <c r="E239" s="73"/>
      <c r="F239" s="73"/>
      <c r="G239" s="73"/>
      <c r="H239" s="101">
        <v>0</v>
      </c>
      <c r="I239" s="123"/>
      <c r="J239" s="123"/>
      <c r="K239" s="73">
        <f t="shared" si="166"/>
        <v>0</v>
      </c>
      <c r="L239" s="73"/>
      <c r="M239" s="73">
        <f t="shared" si="167"/>
        <v>0</v>
      </c>
      <c r="N239" s="73">
        <f t="shared" si="165"/>
        <v>766570</v>
      </c>
      <c r="O239" s="74">
        <v>0</v>
      </c>
      <c r="P239" s="74">
        <f t="shared" si="155"/>
        <v>0</v>
      </c>
      <c r="R239" s="122"/>
    </row>
    <row r="240" spans="1:18" s="86" customFormat="1" ht="24.95" customHeight="1" x14ac:dyDescent="0.25">
      <c r="A240" s="72" t="s">
        <v>239</v>
      </c>
      <c r="B240" s="73">
        <v>766570</v>
      </c>
      <c r="C240" s="73">
        <v>766570</v>
      </c>
      <c r="D240" s="73"/>
      <c r="E240" s="73"/>
      <c r="F240" s="73"/>
      <c r="G240" s="73"/>
      <c r="H240" s="101">
        <v>0</v>
      </c>
      <c r="I240" s="123"/>
      <c r="J240" s="123"/>
      <c r="K240" s="73">
        <f t="shared" si="166"/>
        <v>0</v>
      </c>
      <c r="L240" s="73"/>
      <c r="M240" s="73">
        <f t="shared" si="167"/>
        <v>0</v>
      </c>
      <c r="N240" s="73">
        <f t="shared" si="165"/>
        <v>766570</v>
      </c>
      <c r="O240" s="74">
        <v>0</v>
      </c>
      <c r="P240" s="74">
        <f t="shared" si="155"/>
        <v>0</v>
      </c>
      <c r="R240" s="122"/>
    </row>
    <row r="241" spans="1:18" s="86" customFormat="1" ht="24.95" customHeight="1" x14ac:dyDescent="0.25">
      <c r="A241" s="72" t="s">
        <v>240</v>
      </c>
      <c r="B241" s="73">
        <v>766570</v>
      </c>
      <c r="C241" s="73">
        <v>766570</v>
      </c>
      <c r="D241" s="73"/>
      <c r="E241" s="73"/>
      <c r="F241" s="73"/>
      <c r="G241" s="73"/>
      <c r="H241" s="101">
        <v>0</v>
      </c>
      <c r="I241" s="123"/>
      <c r="J241" s="123"/>
      <c r="K241" s="73">
        <f t="shared" si="166"/>
        <v>0</v>
      </c>
      <c r="L241" s="73"/>
      <c r="M241" s="73">
        <f t="shared" si="167"/>
        <v>0</v>
      </c>
      <c r="N241" s="73">
        <f t="shared" si="165"/>
        <v>766570</v>
      </c>
      <c r="O241" s="74">
        <v>0</v>
      </c>
      <c r="P241" s="74">
        <f t="shared" si="155"/>
        <v>0</v>
      </c>
      <c r="R241" s="122"/>
    </row>
    <row r="242" spans="1:18" s="86" customFormat="1" ht="24.95" customHeight="1" x14ac:dyDescent="0.25">
      <c r="A242" s="72" t="s">
        <v>241</v>
      </c>
      <c r="B242" s="73">
        <v>766570</v>
      </c>
      <c r="C242" s="73">
        <v>766570</v>
      </c>
      <c r="D242" s="73"/>
      <c r="E242" s="73"/>
      <c r="F242" s="73"/>
      <c r="G242" s="73"/>
      <c r="H242" s="101">
        <v>0</v>
      </c>
      <c r="I242" s="123"/>
      <c r="J242" s="123"/>
      <c r="K242" s="73">
        <f t="shared" si="166"/>
        <v>0</v>
      </c>
      <c r="L242" s="73"/>
      <c r="M242" s="73">
        <f t="shared" si="167"/>
        <v>0</v>
      </c>
      <c r="N242" s="73">
        <f t="shared" si="165"/>
        <v>766570</v>
      </c>
      <c r="O242" s="74">
        <v>0</v>
      </c>
      <c r="P242" s="74">
        <f t="shared" si="155"/>
        <v>0</v>
      </c>
      <c r="R242" s="122"/>
    </row>
    <row r="243" spans="1:18" s="86" customFormat="1" ht="24.95" customHeight="1" x14ac:dyDescent="0.25">
      <c r="A243" s="72" t="s">
        <v>242</v>
      </c>
      <c r="B243" s="73">
        <v>766570</v>
      </c>
      <c r="C243" s="73">
        <v>766570</v>
      </c>
      <c r="D243" s="73"/>
      <c r="E243" s="73"/>
      <c r="F243" s="73"/>
      <c r="G243" s="73"/>
      <c r="H243" s="101">
        <v>0</v>
      </c>
      <c r="I243" s="123"/>
      <c r="J243" s="123"/>
      <c r="K243" s="73">
        <f t="shared" si="166"/>
        <v>0</v>
      </c>
      <c r="L243" s="73"/>
      <c r="M243" s="73">
        <f t="shared" si="167"/>
        <v>0</v>
      </c>
      <c r="N243" s="73">
        <f t="shared" si="165"/>
        <v>766570</v>
      </c>
      <c r="O243" s="74">
        <v>0</v>
      </c>
      <c r="P243" s="74">
        <f t="shared" si="155"/>
        <v>0</v>
      </c>
      <c r="R243" s="122"/>
    </row>
    <row r="244" spans="1:18" s="86" customFormat="1" ht="24.95" customHeight="1" x14ac:dyDescent="0.25">
      <c r="A244" s="72" t="s">
        <v>243</v>
      </c>
      <c r="B244" s="73">
        <v>766570</v>
      </c>
      <c r="C244" s="73">
        <v>766570</v>
      </c>
      <c r="D244" s="73"/>
      <c r="E244" s="73"/>
      <c r="F244" s="73"/>
      <c r="G244" s="73"/>
      <c r="H244" s="101">
        <v>0</v>
      </c>
      <c r="I244" s="123"/>
      <c r="J244" s="123"/>
      <c r="K244" s="73">
        <f t="shared" si="166"/>
        <v>0</v>
      </c>
      <c r="L244" s="73"/>
      <c r="M244" s="73">
        <f t="shared" si="167"/>
        <v>0</v>
      </c>
      <c r="N244" s="73">
        <f t="shared" si="165"/>
        <v>766570</v>
      </c>
      <c r="O244" s="74">
        <v>0</v>
      </c>
      <c r="P244" s="74">
        <f t="shared" si="155"/>
        <v>0</v>
      </c>
      <c r="R244" s="122"/>
    </row>
    <row r="245" spans="1:18" s="86" customFormat="1" ht="24.95" customHeight="1" x14ac:dyDescent="0.25">
      <c r="A245" s="72" t="s">
        <v>244</v>
      </c>
      <c r="B245" s="73">
        <v>766570</v>
      </c>
      <c r="C245" s="73">
        <v>766570</v>
      </c>
      <c r="D245" s="73"/>
      <c r="E245" s="73"/>
      <c r="F245" s="73"/>
      <c r="G245" s="73"/>
      <c r="H245" s="101">
        <v>0</v>
      </c>
      <c r="I245" s="123"/>
      <c r="J245" s="123"/>
      <c r="K245" s="73">
        <f t="shared" si="166"/>
        <v>0</v>
      </c>
      <c r="L245" s="73"/>
      <c r="M245" s="73">
        <f t="shared" si="167"/>
        <v>0</v>
      </c>
      <c r="N245" s="73">
        <f t="shared" si="165"/>
        <v>766570</v>
      </c>
      <c r="O245" s="74">
        <v>0</v>
      </c>
      <c r="P245" s="74">
        <f t="shared" si="155"/>
        <v>0</v>
      </c>
      <c r="R245" s="122"/>
    </row>
    <row r="246" spans="1:18" s="86" customFormat="1" ht="24.95" customHeight="1" x14ac:dyDescent="0.25">
      <c r="A246" s="72" t="s">
        <v>245</v>
      </c>
      <c r="B246" s="73">
        <v>766570</v>
      </c>
      <c r="C246" s="73">
        <v>766570</v>
      </c>
      <c r="D246" s="73"/>
      <c r="E246" s="73"/>
      <c r="F246" s="73"/>
      <c r="G246" s="73"/>
      <c r="H246" s="101">
        <v>0</v>
      </c>
      <c r="I246" s="123"/>
      <c r="J246" s="123"/>
      <c r="K246" s="73">
        <f t="shared" si="166"/>
        <v>0</v>
      </c>
      <c r="L246" s="73"/>
      <c r="M246" s="73">
        <f t="shared" si="167"/>
        <v>0</v>
      </c>
      <c r="N246" s="73">
        <f t="shared" si="165"/>
        <v>766570</v>
      </c>
      <c r="O246" s="74">
        <v>0</v>
      </c>
      <c r="P246" s="74">
        <f t="shared" si="155"/>
        <v>0</v>
      </c>
      <c r="R246" s="122"/>
    </row>
    <row r="247" spans="1:18" s="86" customFormat="1" ht="24.95" customHeight="1" x14ac:dyDescent="0.25">
      <c r="A247" s="72" t="s">
        <v>246</v>
      </c>
      <c r="B247" s="73">
        <v>766570</v>
      </c>
      <c r="C247" s="73">
        <v>766570</v>
      </c>
      <c r="D247" s="73"/>
      <c r="E247" s="73"/>
      <c r="F247" s="73"/>
      <c r="G247" s="73"/>
      <c r="H247" s="101">
        <v>0</v>
      </c>
      <c r="I247" s="123"/>
      <c r="J247" s="123"/>
      <c r="K247" s="73">
        <f t="shared" si="166"/>
        <v>0</v>
      </c>
      <c r="L247" s="73"/>
      <c r="M247" s="73">
        <f t="shared" si="167"/>
        <v>0</v>
      </c>
      <c r="N247" s="73">
        <f t="shared" si="165"/>
        <v>766570</v>
      </c>
      <c r="O247" s="74">
        <v>0</v>
      </c>
      <c r="P247" s="74">
        <f t="shared" si="155"/>
        <v>0</v>
      </c>
      <c r="R247" s="122"/>
    </row>
    <row r="248" spans="1:18" s="86" customFormat="1" ht="24.95" customHeight="1" x14ac:dyDescent="0.25">
      <c r="A248" s="72" t="s">
        <v>247</v>
      </c>
      <c r="B248" s="73">
        <v>766570</v>
      </c>
      <c r="C248" s="73">
        <v>766570</v>
      </c>
      <c r="D248" s="73"/>
      <c r="E248" s="73"/>
      <c r="F248" s="73"/>
      <c r="G248" s="73"/>
      <c r="H248" s="101">
        <v>0</v>
      </c>
      <c r="I248" s="123"/>
      <c r="J248" s="123"/>
      <c r="K248" s="73">
        <f t="shared" si="166"/>
        <v>0</v>
      </c>
      <c r="L248" s="73"/>
      <c r="M248" s="73">
        <f t="shared" si="167"/>
        <v>0</v>
      </c>
      <c r="N248" s="73">
        <f t="shared" si="165"/>
        <v>766570</v>
      </c>
      <c r="O248" s="74">
        <v>0</v>
      </c>
      <c r="P248" s="74">
        <f t="shared" si="155"/>
        <v>0</v>
      </c>
      <c r="R248" s="122"/>
    </row>
    <row r="249" spans="1:18" s="86" customFormat="1" ht="24.95" customHeight="1" x14ac:dyDescent="0.25">
      <c r="A249" s="72" t="s">
        <v>248</v>
      </c>
      <c r="B249" s="73">
        <v>766570</v>
      </c>
      <c r="C249" s="73">
        <v>766570</v>
      </c>
      <c r="D249" s="73"/>
      <c r="E249" s="73"/>
      <c r="F249" s="73"/>
      <c r="G249" s="73"/>
      <c r="H249" s="101">
        <v>0</v>
      </c>
      <c r="I249" s="123"/>
      <c r="J249" s="123"/>
      <c r="K249" s="73">
        <f t="shared" si="166"/>
        <v>0</v>
      </c>
      <c r="L249" s="73"/>
      <c r="M249" s="73">
        <f t="shared" si="167"/>
        <v>0</v>
      </c>
      <c r="N249" s="73">
        <f t="shared" si="165"/>
        <v>766570</v>
      </c>
      <c r="O249" s="74">
        <v>0</v>
      </c>
      <c r="P249" s="74">
        <f t="shared" si="155"/>
        <v>0</v>
      </c>
      <c r="R249" s="122"/>
    </row>
    <row r="250" spans="1:18" s="86" customFormat="1" ht="24.95" customHeight="1" x14ac:dyDescent="0.25">
      <c r="A250" s="72" t="s">
        <v>249</v>
      </c>
      <c r="B250" s="73">
        <v>766570</v>
      </c>
      <c r="C250" s="73">
        <v>766570</v>
      </c>
      <c r="D250" s="73"/>
      <c r="E250" s="73"/>
      <c r="F250" s="73"/>
      <c r="G250" s="73"/>
      <c r="H250" s="101">
        <v>0</v>
      </c>
      <c r="I250" s="123"/>
      <c r="J250" s="123"/>
      <c r="K250" s="73">
        <f t="shared" si="166"/>
        <v>0</v>
      </c>
      <c r="L250" s="73"/>
      <c r="M250" s="73">
        <f t="shared" si="167"/>
        <v>0</v>
      </c>
      <c r="N250" s="73">
        <f t="shared" si="165"/>
        <v>766570</v>
      </c>
      <c r="O250" s="74">
        <v>0</v>
      </c>
      <c r="P250" s="74">
        <f t="shared" si="155"/>
        <v>0</v>
      </c>
      <c r="R250" s="122"/>
    </row>
    <row r="251" spans="1:18" s="86" customFormat="1" ht="24.95" customHeight="1" x14ac:dyDescent="0.25">
      <c r="A251" s="72" t="s">
        <v>250</v>
      </c>
      <c r="B251" s="73">
        <v>766570</v>
      </c>
      <c r="C251" s="73">
        <v>766570</v>
      </c>
      <c r="D251" s="73"/>
      <c r="E251" s="73"/>
      <c r="F251" s="73"/>
      <c r="G251" s="73"/>
      <c r="H251" s="101">
        <v>0</v>
      </c>
      <c r="I251" s="123"/>
      <c r="J251" s="123"/>
      <c r="K251" s="73">
        <f t="shared" si="166"/>
        <v>0</v>
      </c>
      <c r="L251" s="73"/>
      <c r="M251" s="73">
        <f t="shared" si="167"/>
        <v>0</v>
      </c>
      <c r="N251" s="73">
        <f t="shared" si="165"/>
        <v>766570</v>
      </c>
      <c r="O251" s="74">
        <v>0</v>
      </c>
      <c r="P251" s="74">
        <f t="shared" si="155"/>
        <v>0</v>
      </c>
      <c r="R251" s="122"/>
    </row>
    <row r="252" spans="1:18" s="86" customFormat="1" ht="24.95" customHeight="1" x14ac:dyDescent="0.25">
      <c r="A252" s="72" t="s">
        <v>251</v>
      </c>
      <c r="B252" s="73">
        <v>766570</v>
      </c>
      <c r="C252" s="73">
        <v>766570</v>
      </c>
      <c r="D252" s="73"/>
      <c r="E252" s="73"/>
      <c r="F252" s="73"/>
      <c r="G252" s="73"/>
      <c r="H252" s="101">
        <v>0</v>
      </c>
      <c r="I252" s="123"/>
      <c r="J252" s="123"/>
      <c r="K252" s="73">
        <f t="shared" si="166"/>
        <v>0</v>
      </c>
      <c r="L252" s="73"/>
      <c r="M252" s="73">
        <f t="shared" si="167"/>
        <v>0</v>
      </c>
      <c r="N252" s="73">
        <f t="shared" si="165"/>
        <v>766570</v>
      </c>
      <c r="O252" s="74">
        <v>0</v>
      </c>
      <c r="P252" s="74">
        <f t="shared" si="155"/>
        <v>0</v>
      </c>
      <c r="R252" s="122"/>
    </row>
    <row r="253" spans="1:18" s="86" customFormat="1" ht="24.95" customHeight="1" x14ac:dyDescent="0.25">
      <c r="A253" s="72" t="s">
        <v>252</v>
      </c>
      <c r="B253" s="73">
        <v>766570</v>
      </c>
      <c r="C253" s="73">
        <v>766570</v>
      </c>
      <c r="D253" s="73"/>
      <c r="E253" s="73"/>
      <c r="F253" s="73"/>
      <c r="G253" s="73"/>
      <c r="H253" s="101">
        <v>0</v>
      </c>
      <c r="I253" s="123"/>
      <c r="J253" s="123"/>
      <c r="K253" s="73">
        <f t="shared" si="166"/>
        <v>0</v>
      </c>
      <c r="L253" s="73"/>
      <c r="M253" s="73">
        <f t="shared" si="167"/>
        <v>0</v>
      </c>
      <c r="N253" s="73">
        <f t="shared" si="165"/>
        <v>766570</v>
      </c>
      <c r="O253" s="74">
        <v>0</v>
      </c>
      <c r="P253" s="74">
        <f t="shared" si="155"/>
        <v>0</v>
      </c>
      <c r="R253" s="122"/>
    </row>
    <row r="254" spans="1:18" s="86" customFormat="1" ht="24.95" customHeight="1" x14ac:dyDescent="0.25">
      <c r="A254" s="72" t="s">
        <v>253</v>
      </c>
      <c r="B254" s="73">
        <v>766570</v>
      </c>
      <c r="C254" s="73">
        <v>766570</v>
      </c>
      <c r="D254" s="73"/>
      <c r="E254" s="73"/>
      <c r="F254" s="73"/>
      <c r="G254" s="73"/>
      <c r="H254" s="101">
        <v>0</v>
      </c>
      <c r="I254" s="123"/>
      <c r="J254" s="123"/>
      <c r="K254" s="73">
        <f t="shared" si="166"/>
        <v>0</v>
      </c>
      <c r="L254" s="73"/>
      <c r="M254" s="73">
        <f t="shared" si="167"/>
        <v>0</v>
      </c>
      <c r="N254" s="73">
        <f t="shared" si="165"/>
        <v>766570</v>
      </c>
      <c r="O254" s="74">
        <v>0</v>
      </c>
      <c r="P254" s="74">
        <f t="shared" si="155"/>
        <v>0</v>
      </c>
      <c r="R254" s="122"/>
    </row>
    <row r="255" spans="1:18" s="86" customFormat="1" ht="24.95" customHeight="1" x14ac:dyDescent="0.25">
      <c r="A255" s="72" t="s">
        <v>254</v>
      </c>
      <c r="B255" s="73">
        <v>766570</v>
      </c>
      <c r="C255" s="73">
        <v>766570</v>
      </c>
      <c r="D255" s="73"/>
      <c r="E255" s="73"/>
      <c r="F255" s="73"/>
      <c r="G255" s="73"/>
      <c r="H255" s="101">
        <v>0</v>
      </c>
      <c r="I255" s="123"/>
      <c r="J255" s="123"/>
      <c r="K255" s="73">
        <f t="shared" si="166"/>
        <v>0</v>
      </c>
      <c r="L255" s="73"/>
      <c r="M255" s="73">
        <f t="shared" si="167"/>
        <v>0</v>
      </c>
      <c r="N255" s="73">
        <f t="shared" si="165"/>
        <v>766570</v>
      </c>
      <c r="O255" s="74">
        <v>0</v>
      </c>
      <c r="P255" s="74">
        <f t="shared" si="155"/>
        <v>0</v>
      </c>
      <c r="R255" s="122"/>
    </row>
    <row r="256" spans="1:18" s="86" customFormat="1" ht="24.95" customHeight="1" x14ac:dyDescent="0.25">
      <c r="A256" s="72" t="s">
        <v>255</v>
      </c>
      <c r="B256" s="73">
        <v>766570</v>
      </c>
      <c r="C256" s="73">
        <v>766570</v>
      </c>
      <c r="D256" s="73"/>
      <c r="E256" s="73"/>
      <c r="F256" s="73"/>
      <c r="G256" s="73"/>
      <c r="H256" s="101">
        <v>0</v>
      </c>
      <c r="I256" s="123"/>
      <c r="J256" s="123"/>
      <c r="K256" s="73">
        <f t="shared" si="166"/>
        <v>0</v>
      </c>
      <c r="L256" s="73"/>
      <c r="M256" s="73">
        <f t="shared" si="167"/>
        <v>0</v>
      </c>
      <c r="N256" s="73">
        <f t="shared" si="165"/>
        <v>766570</v>
      </c>
      <c r="O256" s="74">
        <v>0</v>
      </c>
      <c r="P256" s="74">
        <f t="shared" si="155"/>
        <v>0</v>
      </c>
      <c r="R256" s="122"/>
    </row>
    <row r="257" spans="1:18" s="86" customFormat="1" ht="29.25" customHeight="1" x14ac:dyDescent="0.25">
      <c r="A257" s="72" t="s">
        <v>256</v>
      </c>
      <c r="B257" s="73">
        <v>766570</v>
      </c>
      <c r="C257" s="73">
        <v>766570</v>
      </c>
      <c r="D257" s="73"/>
      <c r="E257" s="73"/>
      <c r="F257" s="73"/>
      <c r="G257" s="73"/>
      <c r="H257" s="101">
        <v>0</v>
      </c>
      <c r="I257" s="123"/>
      <c r="J257" s="123"/>
      <c r="K257" s="73">
        <f t="shared" si="166"/>
        <v>0</v>
      </c>
      <c r="L257" s="73"/>
      <c r="M257" s="73">
        <f t="shared" si="167"/>
        <v>0</v>
      </c>
      <c r="N257" s="73">
        <f t="shared" si="165"/>
        <v>766570</v>
      </c>
      <c r="O257" s="74">
        <v>0</v>
      </c>
      <c r="P257" s="74">
        <f t="shared" si="155"/>
        <v>0</v>
      </c>
      <c r="R257" s="122"/>
    </row>
    <row r="258" spans="1:18" s="125" customFormat="1" ht="35.1" customHeight="1" x14ac:dyDescent="0.25">
      <c r="A258" s="62" t="s">
        <v>257</v>
      </c>
      <c r="B258" s="63">
        <f>+B259+B266+B271</f>
        <v>1831207</v>
      </c>
      <c r="C258" s="63">
        <f>+C259+C266+C271</f>
        <v>2370302</v>
      </c>
      <c r="D258" s="63">
        <f t="shared" ref="D258:E258" si="168">+D259+D266+D271</f>
        <v>789395</v>
      </c>
      <c r="E258" s="63">
        <f t="shared" si="168"/>
        <v>91162</v>
      </c>
      <c r="F258" s="63"/>
      <c r="G258" s="63"/>
      <c r="H258" s="64">
        <f>+E258/D258*100</f>
        <v>11.548337650985882</v>
      </c>
      <c r="I258" s="63">
        <f t="shared" ref="I258:N258" si="169">+I259+I266+I271</f>
        <v>0</v>
      </c>
      <c r="J258" s="63">
        <f t="shared" si="169"/>
        <v>0</v>
      </c>
      <c r="K258" s="63">
        <f t="shared" si="169"/>
        <v>91162</v>
      </c>
      <c r="L258" s="63">
        <f t="shared" si="169"/>
        <v>0</v>
      </c>
      <c r="M258" s="63">
        <f t="shared" si="169"/>
        <v>698233</v>
      </c>
      <c r="N258" s="63">
        <f t="shared" si="169"/>
        <v>2279140</v>
      </c>
      <c r="O258" s="64">
        <f t="shared" ref="O258:O271" si="170">+K258/D258*100</f>
        <v>11.548337650985882</v>
      </c>
      <c r="P258" s="64">
        <f t="shared" si="155"/>
        <v>3.84600780828772</v>
      </c>
      <c r="R258" s="126"/>
    </row>
    <row r="259" spans="1:18" s="87" customFormat="1" ht="30.75" customHeight="1" x14ac:dyDescent="0.25">
      <c r="A259" s="67" t="s">
        <v>258</v>
      </c>
      <c r="B259" s="68">
        <f>SUM(B260:B265)</f>
        <v>1325510</v>
      </c>
      <c r="C259" s="68">
        <f>SUM(C260:C265)</f>
        <v>1702604</v>
      </c>
      <c r="D259" s="68">
        <f t="shared" ref="D259:E259" si="171">SUM(D260:D265)</f>
        <v>526994</v>
      </c>
      <c r="E259" s="68">
        <f t="shared" si="171"/>
        <v>67622</v>
      </c>
      <c r="F259" s="68"/>
      <c r="G259" s="68"/>
      <c r="H259" s="69">
        <f t="shared" ref="H259:H266" si="172">+E259/D259*100</f>
        <v>12.831645142069927</v>
      </c>
      <c r="I259" s="68">
        <f>SUM(I260:I265)</f>
        <v>0</v>
      </c>
      <c r="J259" s="68">
        <f t="shared" ref="J259:N259" si="173">SUM(J260:J265)</f>
        <v>0</v>
      </c>
      <c r="K259" s="68">
        <f t="shared" si="173"/>
        <v>67622</v>
      </c>
      <c r="L259" s="68">
        <f t="shared" si="173"/>
        <v>0</v>
      </c>
      <c r="M259" s="68">
        <f t="shared" si="173"/>
        <v>459372</v>
      </c>
      <c r="N259" s="68">
        <f t="shared" si="173"/>
        <v>1634982</v>
      </c>
      <c r="O259" s="70">
        <f t="shared" si="170"/>
        <v>12.831645142069927</v>
      </c>
      <c r="P259" s="70">
        <f t="shared" si="155"/>
        <v>3.9716810250651351</v>
      </c>
      <c r="R259" s="127"/>
    </row>
    <row r="260" spans="1:18" s="87" customFormat="1" ht="24.95" customHeight="1" x14ac:dyDescent="0.25">
      <c r="A260" s="100" t="s">
        <v>259</v>
      </c>
      <c r="B260" s="73">
        <v>294000</v>
      </c>
      <c r="C260" s="73">
        <v>430087</v>
      </c>
      <c r="D260" s="73">
        <v>229987</v>
      </c>
      <c r="E260" s="73">
        <v>29958</v>
      </c>
      <c r="F260" s="73"/>
      <c r="G260" s="73"/>
      <c r="H260" s="101">
        <f t="shared" si="172"/>
        <v>13.025953640857962</v>
      </c>
      <c r="I260" s="73"/>
      <c r="J260" s="73"/>
      <c r="K260" s="73">
        <f>+E260+I260+J260</f>
        <v>29958</v>
      </c>
      <c r="L260" s="73"/>
      <c r="M260" s="73">
        <f t="shared" ref="M260:M264" si="174">+D260-K260</f>
        <v>200029</v>
      </c>
      <c r="N260" s="73">
        <f>+C260-K260</f>
        <v>400129</v>
      </c>
      <c r="O260" s="74">
        <f t="shared" si="170"/>
        <v>13.025953640857962</v>
      </c>
      <c r="P260" s="74">
        <f t="shared" si="155"/>
        <v>6.9655674317056784</v>
      </c>
      <c r="R260" s="127"/>
    </row>
    <row r="261" spans="1:18" s="87" customFormat="1" ht="24.95" customHeight="1" x14ac:dyDescent="0.25">
      <c r="A261" s="100" t="s">
        <v>260</v>
      </c>
      <c r="B261" s="73">
        <v>256100</v>
      </c>
      <c r="C261" s="73">
        <v>497107</v>
      </c>
      <c r="D261" s="73">
        <v>297007</v>
      </c>
      <c r="E261" s="73">
        <v>37664</v>
      </c>
      <c r="F261" s="73"/>
      <c r="G261" s="73"/>
      <c r="H261" s="101">
        <f t="shared" si="172"/>
        <v>12.681182598389936</v>
      </c>
      <c r="I261" s="73"/>
      <c r="J261" s="73"/>
      <c r="K261" s="73">
        <f>+E261+I261+J261</f>
        <v>37664</v>
      </c>
      <c r="L261" s="73"/>
      <c r="M261" s="73">
        <f t="shared" si="174"/>
        <v>259343</v>
      </c>
      <c r="N261" s="73">
        <f t="shared" ref="N261:N264" si="175">+C261-K261</f>
        <v>459443</v>
      </c>
      <c r="O261" s="74">
        <f t="shared" si="170"/>
        <v>12.681182598389936</v>
      </c>
      <c r="P261" s="74">
        <f t="shared" si="155"/>
        <v>7.5766384299557235</v>
      </c>
      <c r="R261" s="127"/>
    </row>
    <row r="262" spans="1:18" s="87" customFormat="1" ht="24.95" customHeight="1" x14ac:dyDescent="0.25">
      <c r="A262" s="100" t="s">
        <v>261</v>
      </c>
      <c r="B262" s="73">
        <v>50000</v>
      </c>
      <c r="C262" s="73">
        <v>50000</v>
      </c>
      <c r="D262" s="73"/>
      <c r="E262" s="73"/>
      <c r="F262" s="73"/>
      <c r="G262" s="73"/>
      <c r="H262" s="101">
        <v>0</v>
      </c>
      <c r="I262" s="73"/>
      <c r="J262" s="73"/>
      <c r="K262" s="73">
        <f t="shared" si="166"/>
        <v>0</v>
      </c>
      <c r="L262" s="73"/>
      <c r="M262" s="73">
        <f t="shared" si="174"/>
        <v>0</v>
      </c>
      <c r="N262" s="73">
        <f t="shared" si="175"/>
        <v>50000</v>
      </c>
      <c r="O262" s="74">
        <v>0</v>
      </c>
      <c r="P262" s="74">
        <f t="shared" si="155"/>
        <v>0</v>
      </c>
      <c r="R262" s="127"/>
    </row>
    <row r="263" spans="1:18" s="87" customFormat="1" ht="24.95" customHeight="1" x14ac:dyDescent="0.25">
      <c r="A263" s="100" t="s">
        <v>262</v>
      </c>
      <c r="B263" s="73">
        <v>275100</v>
      </c>
      <c r="C263" s="73">
        <v>275100</v>
      </c>
      <c r="D263" s="73"/>
      <c r="E263" s="73"/>
      <c r="F263" s="73"/>
      <c r="G263" s="73"/>
      <c r="H263" s="101">
        <v>0</v>
      </c>
      <c r="I263" s="73"/>
      <c r="J263" s="73"/>
      <c r="K263" s="73">
        <f t="shared" si="166"/>
        <v>0</v>
      </c>
      <c r="L263" s="73"/>
      <c r="M263" s="73">
        <f t="shared" si="174"/>
        <v>0</v>
      </c>
      <c r="N263" s="73">
        <f t="shared" si="175"/>
        <v>275100</v>
      </c>
      <c r="O263" s="74">
        <v>0</v>
      </c>
      <c r="P263" s="74">
        <f t="shared" si="155"/>
        <v>0</v>
      </c>
      <c r="R263" s="127"/>
    </row>
    <row r="264" spans="1:18" s="125" customFormat="1" ht="27" customHeight="1" x14ac:dyDescent="0.25">
      <c r="A264" s="100" t="s">
        <v>263</v>
      </c>
      <c r="B264" s="73">
        <v>304255</v>
      </c>
      <c r="C264" s="73">
        <v>304255</v>
      </c>
      <c r="D264" s="73"/>
      <c r="E264" s="73"/>
      <c r="F264" s="73"/>
      <c r="G264" s="73"/>
      <c r="H264" s="101">
        <v>0</v>
      </c>
      <c r="I264" s="73"/>
      <c r="J264" s="73"/>
      <c r="K264" s="73">
        <f t="shared" si="166"/>
        <v>0</v>
      </c>
      <c r="L264" s="73"/>
      <c r="M264" s="73">
        <f t="shared" si="174"/>
        <v>0</v>
      </c>
      <c r="N264" s="73">
        <f t="shared" si="175"/>
        <v>304255</v>
      </c>
      <c r="O264" s="74">
        <v>0</v>
      </c>
      <c r="P264" s="74">
        <f t="shared" si="155"/>
        <v>0</v>
      </c>
      <c r="R264" s="126"/>
    </row>
    <row r="265" spans="1:18" s="125" customFormat="1" ht="27" customHeight="1" x14ac:dyDescent="0.25">
      <c r="A265" s="100" t="s">
        <v>264</v>
      </c>
      <c r="B265" s="73">
        <v>146055</v>
      </c>
      <c r="C265" s="73">
        <v>146055</v>
      </c>
      <c r="D265" s="73"/>
      <c r="E265" s="73"/>
      <c r="F265" s="73"/>
      <c r="G265" s="73"/>
      <c r="H265" s="101">
        <v>0</v>
      </c>
      <c r="I265" s="73"/>
      <c r="J265" s="73"/>
      <c r="K265" s="73">
        <f t="shared" si="166"/>
        <v>0</v>
      </c>
      <c r="L265" s="73"/>
      <c r="M265" s="73">
        <f>+D265-K265</f>
        <v>0</v>
      </c>
      <c r="N265" s="73">
        <f>+C265-K265</f>
        <v>146055</v>
      </c>
      <c r="O265" s="74">
        <v>0</v>
      </c>
      <c r="P265" s="74">
        <f t="shared" si="155"/>
        <v>0</v>
      </c>
      <c r="R265" s="126"/>
    </row>
    <row r="266" spans="1:18" s="125" customFormat="1" ht="39.75" customHeight="1" x14ac:dyDescent="0.25">
      <c r="A266" s="67" t="s">
        <v>265</v>
      </c>
      <c r="B266" s="68">
        <f>+B268+B269+B270+B267</f>
        <v>505597</v>
      </c>
      <c r="C266" s="68">
        <f>+C268+C269+C270+C267</f>
        <v>667598</v>
      </c>
      <c r="D266" s="68">
        <f t="shared" ref="D266:E266" si="176">+D268+D269+D270+D267</f>
        <v>262301</v>
      </c>
      <c r="E266" s="68">
        <f t="shared" si="176"/>
        <v>23540</v>
      </c>
      <c r="F266" s="68" t="e">
        <f>+F268+F269+F270+#REF!</f>
        <v>#REF!</v>
      </c>
      <c r="G266" s="68" t="e">
        <f>+G268+G269+G270+#REF!</f>
        <v>#REF!</v>
      </c>
      <c r="H266" s="69">
        <f t="shared" si="172"/>
        <v>8.974422514592014</v>
      </c>
      <c r="I266" s="68">
        <f>SUM(I267:I270)</f>
        <v>0</v>
      </c>
      <c r="J266" s="68">
        <f t="shared" ref="J266:N266" si="177">SUM(J267:J270)</f>
        <v>0</v>
      </c>
      <c r="K266" s="68">
        <f t="shared" si="177"/>
        <v>23540</v>
      </c>
      <c r="L266" s="68">
        <f t="shared" si="177"/>
        <v>0</v>
      </c>
      <c r="M266" s="68">
        <f t="shared" si="177"/>
        <v>238761</v>
      </c>
      <c r="N266" s="68">
        <f t="shared" si="177"/>
        <v>644058</v>
      </c>
      <c r="O266" s="70">
        <f t="shared" si="170"/>
        <v>8.974422514592014</v>
      </c>
      <c r="P266" s="70">
        <f t="shared" si="155"/>
        <v>3.5260740745178989</v>
      </c>
      <c r="R266" s="126"/>
    </row>
    <row r="267" spans="1:18" s="87" customFormat="1" ht="27.75" customHeight="1" x14ac:dyDescent="0.25">
      <c r="A267" s="72" t="s">
        <v>266</v>
      </c>
      <c r="B267" s="73">
        <v>192077</v>
      </c>
      <c r="C267" s="73">
        <v>192077</v>
      </c>
      <c r="D267" s="73">
        <v>100</v>
      </c>
      <c r="E267" s="73"/>
      <c r="F267" s="73"/>
      <c r="G267" s="73"/>
      <c r="H267" s="101">
        <f>+E267/D267*100</f>
        <v>0</v>
      </c>
      <c r="I267" s="73"/>
      <c r="J267" s="73"/>
      <c r="K267" s="73">
        <f t="shared" si="166"/>
        <v>0</v>
      </c>
      <c r="L267" s="73"/>
      <c r="M267" s="73">
        <f>+D267-K267</f>
        <v>100</v>
      </c>
      <c r="N267" s="73">
        <f>+C267-K267</f>
        <v>192077</v>
      </c>
      <c r="O267" s="74">
        <f>+K267/D267*100</f>
        <v>0</v>
      </c>
      <c r="P267" s="74">
        <f>+K267/C267*100</f>
        <v>0</v>
      </c>
      <c r="R267" s="127"/>
    </row>
    <row r="268" spans="1:18" s="87" customFormat="1" ht="24.95" customHeight="1" x14ac:dyDescent="0.25">
      <c r="A268" s="100" t="s">
        <v>267</v>
      </c>
      <c r="B268" s="73">
        <v>288420</v>
      </c>
      <c r="C268" s="73">
        <v>450421</v>
      </c>
      <c r="D268" s="73">
        <v>262101</v>
      </c>
      <c r="E268" s="73">
        <v>23540</v>
      </c>
      <c r="F268" s="73"/>
      <c r="G268" s="73"/>
      <c r="H268" s="101">
        <f t="shared" ref="H268:H269" si="178">+E268/D268*100</f>
        <v>8.9812705788989735</v>
      </c>
      <c r="I268" s="73"/>
      <c r="J268" s="73"/>
      <c r="K268" s="73">
        <f t="shared" si="166"/>
        <v>23540</v>
      </c>
      <c r="L268" s="73"/>
      <c r="M268" s="73">
        <f t="shared" ref="M268:M270" si="179">+D268-K268</f>
        <v>238561</v>
      </c>
      <c r="N268" s="73">
        <f t="shared" ref="N268:N270" si="180">+C268-K268</f>
        <v>426881</v>
      </c>
      <c r="O268" s="74">
        <f t="shared" ref="O268:O269" si="181">+K268/D268*100</f>
        <v>8.9812705788989735</v>
      </c>
      <c r="P268" s="74">
        <f t="shared" ref="P268:P271" si="182">+K268/C268*100</f>
        <v>5.2262216903741168</v>
      </c>
      <c r="R268" s="127"/>
    </row>
    <row r="269" spans="1:18" s="87" customFormat="1" ht="24.95" customHeight="1" x14ac:dyDescent="0.25">
      <c r="A269" s="100" t="s">
        <v>268</v>
      </c>
      <c r="B269" s="73">
        <v>100</v>
      </c>
      <c r="C269" s="73">
        <v>100</v>
      </c>
      <c r="D269" s="73">
        <v>100</v>
      </c>
      <c r="E269" s="73"/>
      <c r="F269" s="73"/>
      <c r="G269" s="73"/>
      <c r="H269" s="101">
        <f t="shared" si="178"/>
        <v>0</v>
      </c>
      <c r="I269" s="73"/>
      <c r="J269" s="73"/>
      <c r="K269" s="73">
        <f t="shared" si="166"/>
        <v>0</v>
      </c>
      <c r="L269" s="73"/>
      <c r="M269" s="73">
        <f t="shared" si="179"/>
        <v>100</v>
      </c>
      <c r="N269" s="73">
        <f t="shared" si="180"/>
        <v>100</v>
      </c>
      <c r="O269" s="74">
        <f t="shared" si="181"/>
        <v>0</v>
      </c>
      <c r="P269" s="74">
        <f t="shared" si="182"/>
        <v>0</v>
      </c>
      <c r="R269" s="127"/>
    </row>
    <row r="270" spans="1:18" s="87" customFormat="1" ht="24" customHeight="1" x14ac:dyDescent="0.25">
      <c r="A270" s="100" t="s">
        <v>269</v>
      </c>
      <c r="B270" s="73">
        <v>25000</v>
      </c>
      <c r="C270" s="73">
        <v>25000</v>
      </c>
      <c r="D270" s="73"/>
      <c r="E270" s="73"/>
      <c r="F270" s="73"/>
      <c r="G270" s="73"/>
      <c r="H270" s="101">
        <v>0</v>
      </c>
      <c r="I270" s="73"/>
      <c r="J270" s="73"/>
      <c r="K270" s="73">
        <f t="shared" si="166"/>
        <v>0</v>
      </c>
      <c r="L270" s="73"/>
      <c r="M270" s="73">
        <f t="shared" si="179"/>
        <v>0</v>
      </c>
      <c r="N270" s="73">
        <f t="shared" si="180"/>
        <v>25000</v>
      </c>
      <c r="O270" s="74">
        <v>0</v>
      </c>
      <c r="P270" s="74">
        <f t="shared" si="182"/>
        <v>0</v>
      </c>
      <c r="R270" s="127"/>
    </row>
    <row r="271" spans="1:18" s="86" customFormat="1" ht="36" customHeight="1" x14ac:dyDescent="0.25">
      <c r="A271" s="67" t="s">
        <v>270</v>
      </c>
      <c r="B271" s="68">
        <f>+B272</f>
        <v>100</v>
      </c>
      <c r="C271" s="68">
        <f>+C272</f>
        <v>100</v>
      </c>
      <c r="D271" s="68">
        <f t="shared" ref="D271:E271" si="183">+D272</f>
        <v>100</v>
      </c>
      <c r="E271" s="68">
        <f t="shared" si="183"/>
        <v>0</v>
      </c>
      <c r="F271" s="68" t="e">
        <f>+F272+#REF!</f>
        <v>#REF!</v>
      </c>
      <c r="G271" s="68" t="e">
        <f>+G272+#REF!</f>
        <v>#REF!</v>
      </c>
      <c r="H271" s="69">
        <f>+E271/D271*100</f>
        <v>0</v>
      </c>
      <c r="I271" s="68">
        <f>+I272</f>
        <v>0</v>
      </c>
      <c r="J271" s="68">
        <f t="shared" ref="J271:N271" si="184">+J272</f>
        <v>0</v>
      </c>
      <c r="K271" s="68">
        <f t="shared" si="184"/>
        <v>0</v>
      </c>
      <c r="L271" s="68">
        <f t="shared" si="184"/>
        <v>0</v>
      </c>
      <c r="M271" s="68">
        <f t="shared" si="184"/>
        <v>100</v>
      </c>
      <c r="N271" s="68">
        <f t="shared" si="184"/>
        <v>100</v>
      </c>
      <c r="O271" s="70">
        <f t="shared" si="170"/>
        <v>0</v>
      </c>
      <c r="P271" s="70">
        <f t="shared" si="182"/>
        <v>0</v>
      </c>
      <c r="R271" s="122"/>
    </row>
    <row r="272" spans="1:18" s="86" customFormat="1" ht="25.5" customHeight="1" x14ac:dyDescent="0.25">
      <c r="A272" s="100" t="s">
        <v>271</v>
      </c>
      <c r="B272" s="73">
        <v>100</v>
      </c>
      <c r="C272" s="73">
        <v>100</v>
      </c>
      <c r="D272" s="73">
        <v>100</v>
      </c>
      <c r="E272" s="73"/>
      <c r="F272" s="73"/>
      <c r="G272" s="73"/>
      <c r="H272" s="101">
        <f>+E272/D272*100</f>
        <v>0</v>
      </c>
      <c r="I272" s="73"/>
      <c r="J272" s="73"/>
      <c r="K272" s="73">
        <f>+E272+I272+J272</f>
        <v>0</v>
      </c>
      <c r="L272" s="73"/>
      <c r="M272" s="73">
        <f>+D272-K272</f>
        <v>100</v>
      </c>
      <c r="N272" s="73">
        <f>+C272-K272</f>
        <v>100</v>
      </c>
      <c r="O272" s="74">
        <f>+K272/D272*100</f>
        <v>0</v>
      </c>
      <c r="P272" s="74">
        <f>+K272/C272*100</f>
        <v>0</v>
      </c>
      <c r="R272" s="122"/>
    </row>
    <row r="273" spans="1:23" s="136" customFormat="1" x14ac:dyDescent="0.25">
      <c r="A273" s="128"/>
      <c r="B273" s="129"/>
      <c r="C273" s="129"/>
      <c r="D273" s="129"/>
      <c r="E273" s="130"/>
      <c r="F273" s="130"/>
      <c r="G273" s="130"/>
      <c r="H273" s="130"/>
      <c r="I273" s="131"/>
      <c r="J273" s="132"/>
      <c r="K273" s="133"/>
      <c r="L273" s="134"/>
      <c r="M273" s="129"/>
      <c r="N273" s="129"/>
      <c r="O273" s="135"/>
      <c r="P273" s="135"/>
      <c r="Q273"/>
      <c r="R273" s="13"/>
      <c r="S273"/>
      <c r="T273"/>
      <c r="U273"/>
      <c r="V273"/>
      <c r="W273"/>
    </row>
    <row r="274" spans="1:23" x14ac:dyDescent="0.25">
      <c r="J274" s="137"/>
      <c r="K274" s="138"/>
    </row>
    <row r="275" spans="1:23" x14ac:dyDescent="0.25">
      <c r="J275" s="139"/>
      <c r="K275" s="138"/>
    </row>
    <row r="276" spans="1:23" x14ac:dyDescent="0.25">
      <c r="J276" s="139"/>
      <c r="K276" s="140" t="s">
        <v>272</v>
      </c>
    </row>
    <row r="277" spans="1:23" x14ac:dyDescent="0.25">
      <c r="J277" s="130"/>
    </row>
    <row r="282" spans="1:23" s="86" customFormat="1" x14ac:dyDescent="0.25">
      <c r="A282" s="128"/>
      <c r="B282" s="129"/>
      <c r="C282" s="129"/>
      <c r="D282" s="129"/>
      <c r="E282" s="130"/>
      <c r="F282" s="130"/>
      <c r="G282" s="130"/>
      <c r="H282" s="130"/>
      <c r="I282" s="131"/>
      <c r="J282" s="140"/>
      <c r="K282" s="140"/>
      <c r="L282" s="134"/>
      <c r="M282" s="129"/>
      <c r="N282" s="129"/>
      <c r="O282" s="135"/>
      <c r="P282" s="135"/>
      <c r="Q282"/>
      <c r="R282" s="13"/>
      <c r="S282"/>
      <c r="T282"/>
      <c r="U282"/>
      <c r="V282"/>
      <c r="W282"/>
    </row>
    <row r="294" spans="1:18" s="86" customFormat="1" x14ac:dyDescent="0.25">
      <c r="A294" s="128"/>
      <c r="B294" s="129"/>
      <c r="C294" s="129"/>
      <c r="D294" s="129"/>
      <c r="E294" s="130"/>
      <c r="F294" s="130"/>
      <c r="G294" s="130"/>
      <c r="H294" s="130"/>
      <c r="I294" s="131"/>
      <c r="J294" s="140"/>
      <c r="K294" s="140"/>
      <c r="L294" s="134"/>
      <c r="M294" s="129"/>
      <c r="N294" s="129"/>
      <c r="O294" s="135"/>
      <c r="P294" s="135"/>
      <c r="R294" s="13"/>
    </row>
    <row r="295" spans="1:18" x14ac:dyDescent="0.25">
      <c r="L295" s="130"/>
    </row>
  </sheetData>
  <mergeCells count="45">
    <mergeCell ref="M99:N99"/>
    <mergeCell ref="O99:P99"/>
    <mergeCell ref="A106:P106"/>
    <mergeCell ref="A96:P96"/>
    <mergeCell ref="A97:P97"/>
    <mergeCell ref="A98:P98"/>
    <mergeCell ref="A99:A101"/>
    <mergeCell ref="B99:C99"/>
    <mergeCell ref="D99:D100"/>
    <mergeCell ref="E99:I99"/>
    <mergeCell ref="J99:J100"/>
    <mergeCell ref="K99:K100"/>
    <mergeCell ref="L99:L100"/>
    <mergeCell ref="K24:K25"/>
    <mergeCell ref="L24:L25"/>
    <mergeCell ref="M24:N24"/>
    <mergeCell ref="O24:P24"/>
    <mergeCell ref="A27:P27"/>
    <mergeCell ref="A31:P31"/>
    <mergeCell ref="A11:P11"/>
    <mergeCell ref="A13:P13"/>
    <mergeCell ref="A21:P21"/>
    <mergeCell ref="A22:P22"/>
    <mergeCell ref="A23:P23"/>
    <mergeCell ref="A24:A26"/>
    <mergeCell ref="B24:C24"/>
    <mergeCell ref="D24:D25"/>
    <mergeCell ref="E24:I24"/>
    <mergeCell ref="J24:J25"/>
    <mergeCell ref="A7:P7"/>
    <mergeCell ref="A8:A10"/>
    <mergeCell ref="B8:C8"/>
    <mergeCell ref="D8:D9"/>
    <mergeCell ref="E8:I8"/>
    <mergeCell ref="J8:J9"/>
    <mergeCell ref="K8:K9"/>
    <mergeCell ref="L8:L9"/>
    <mergeCell ref="M8:N8"/>
    <mergeCell ref="O8:P8"/>
    <mergeCell ref="A1:P1"/>
    <mergeCell ref="A2:P2"/>
    <mergeCell ref="A3:P3"/>
    <mergeCell ref="A4:P4"/>
    <mergeCell ref="A5:P5"/>
    <mergeCell ref="A6:P6"/>
  </mergeCells>
  <printOptions horizontalCentered="1"/>
  <pageMargins left="0" right="0" top="0" bottom="0.59055118110236227" header="0" footer="0"/>
  <pageSetup paperSize="123" scale="54" orientation="landscape" r:id="rId1"/>
  <headerFooter>
    <oddFooter>&amp;LDirecciòn de Planificaciòn
Estrategìca y Presupuesto&amp;C&amp;P&amp;R&amp;T
&amp;D</oddFooter>
  </headerFooter>
  <rowBreaks count="9" manualBreakCount="9">
    <brk id="31" max="16383" man="1"/>
    <brk id="52" max="16383" man="1"/>
    <brk id="75" max="16383" man="1"/>
    <brk id="95" max="15" man="1"/>
    <brk id="131" max="15" man="1"/>
    <brk id="158" max="15" man="1"/>
    <brk id="184" max="15" man="1"/>
    <brk id="214" max="15" man="1"/>
    <brk id="2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enero de 2021</vt:lpstr>
      <vt:lpstr>'31 de enero de 2021'!Área_de_impresión</vt:lpstr>
      <vt:lpstr>'31 de enero de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dcterms:created xsi:type="dcterms:W3CDTF">2021-02-03T18:30:54Z</dcterms:created>
  <dcterms:modified xsi:type="dcterms:W3CDTF">2021-02-03T18:31:38Z</dcterms:modified>
</cp:coreProperties>
</file>