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ez\Music\"/>
    </mc:Choice>
  </mc:AlternateContent>
  <xr:revisionPtr revIDLastSave="0" documentId="8_{A78AA6E4-37E8-4113-A013-FC9005549B35}" xr6:coauthVersionLast="45" xr6:coauthVersionMax="45" xr10:uidLastSave="{00000000-0000-0000-0000-000000000000}"/>
  <bookViews>
    <workbookView xWindow="-120" yWindow="-120" windowWidth="24240" windowHeight="13140" xr2:uid="{43FE06CC-FEA1-4BA5-AAAD-71E647B090FD}"/>
  </bookViews>
  <sheets>
    <sheet name="31 de agosto de 2020" sheetId="1" r:id="rId1"/>
  </sheets>
  <definedNames>
    <definedName name="_xlnm.Print_Area" localSheetId="0">'31 de agosto de 2020'!$A$1:$P$245</definedName>
    <definedName name="_xlnm.Print_Titles" localSheetId="0">'31 de agosto de 2020'!$1:$9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46" i="1" l="1"/>
  <c r="O246" i="1"/>
  <c r="N246" i="1"/>
  <c r="M246" i="1"/>
  <c r="K246" i="1"/>
  <c r="H246" i="1"/>
  <c r="P245" i="1"/>
  <c r="O245" i="1"/>
  <c r="K245" i="1"/>
  <c r="H245" i="1"/>
  <c r="L244" i="1"/>
  <c r="J244" i="1"/>
  <c r="K244" i="1" s="1"/>
  <c r="I244" i="1"/>
  <c r="H244" i="1"/>
  <c r="G244" i="1"/>
  <c r="F244" i="1"/>
  <c r="E244" i="1"/>
  <c r="D244" i="1"/>
  <c r="C244" i="1"/>
  <c r="B244" i="1"/>
  <c r="B231" i="1" s="1"/>
  <c r="B19" i="1" s="1"/>
  <c r="P243" i="1"/>
  <c r="O243" i="1"/>
  <c r="N243" i="1"/>
  <c r="M243" i="1"/>
  <c r="K243" i="1"/>
  <c r="H243" i="1"/>
  <c r="P242" i="1"/>
  <c r="O242" i="1"/>
  <c r="N242" i="1"/>
  <c r="M242" i="1"/>
  <c r="K242" i="1"/>
  <c r="H242" i="1"/>
  <c r="P241" i="1"/>
  <c r="M241" i="1"/>
  <c r="M238" i="1" s="1"/>
  <c r="K241" i="1"/>
  <c r="O241" i="1" s="1"/>
  <c r="H241" i="1"/>
  <c r="P240" i="1"/>
  <c r="O240" i="1"/>
  <c r="N240" i="1"/>
  <c r="M240" i="1"/>
  <c r="K240" i="1"/>
  <c r="H240" i="1"/>
  <c r="P239" i="1"/>
  <c r="O239" i="1"/>
  <c r="K239" i="1"/>
  <c r="H239" i="1"/>
  <c r="L238" i="1"/>
  <c r="K238" i="1"/>
  <c r="J238" i="1"/>
  <c r="I238" i="1"/>
  <c r="G238" i="1"/>
  <c r="F238" i="1"/>
  <c r="E238" i="1"/>
  <c r="H238" i="1" s="1"/>
  <c r="D238" i="1"/>
  <c r="C238" i="1"/>
  <c r="B238" i="1"/>
  <c r="P237" i="1"/>
  <c r="K237" i="1"/>
  <c r="H237" i="1"/>
  <c r="P236" i="1"/>
  <c r="O236" i="1"/>
  <c r="N236" i="1"/>
  <c r="M236" i="1"/>
  <c r="K236" i="1"/>
  <c r="H236" i="1"/>
  <c r="P235" i="1"/>
  <c r="O235" i="1"/>
  <c r="N235" i="1"/>
  <c r="M235" i="1"/>
  <c r="K235" i="1"/>
  <c r="H235" i="1"/>
  <c r="P234" i="1"/>
  <c r="O234" i="1"/>
  <c r="N234" i="1"/>
  <c r="M234" i="1"/>
  <c r="K234" i="1"/>
  <c r="H234" i="1"/>
  <c r="P233" i="1"/>
  <c r="K233" i="1"/>
  <c r="H233" i="1"/>
  <c r="L232" i="1"/>
  <c r="J232" i="1"/>
  <c r="J231" i="1" s="1"/>
  <c r="I232" i="1"/>
  <c r="H232" i="1"/>
  <c r="E232" i="1"/>
  <c r="D232" i="1"/>
  <c r="C232" i="1"/>
  <c r="B232" i="1"/>
  <c r="L231" i="1"/>
  <c r="I231" i="1"/>
  <c r="E231" i="1"/>
  <c r="H231" i="1" s="1"/>
  <c r="D231" i="1"/>
  <c r="C231" i="1"/>
  <c r="P230" i="1"/>
  <c r="K230" i="1"/>
  <c r="H230" i="1"/>
  <c r="P229" i="1"/>
  <c r="O229" i="1"/>
  <c r="N229" i="1"/>
  <c r="M229" i="1"/>
  <c r="K229" i="1"/>
  <c r="H229" i="1"/>
  <c r="P228" i="1"/>
  <c r="O228" i="1"/>
  <c r="N228" i="1"/>
  <c r="M228" i="1"/>
  <c r="K228" i="1"/>
  <c r="H228" i="1"/>
  <c r="P227" i="1"/>
  <c r="O227" i="1"/>
  <c r="N227" i="1"/>
  <c r="M227" i="1"/>
  <c r="K227" i="1"/>
  <c r="H227" i="1"/>
  <c r="K226" i="1"/>
  <c r="H226" i="1"/>
  <c r="P225" i="1"/>
  <c r="O225" i="1"/>
  <c r="N225" i="1"/>
  <c r="M225" i="1"/>
  <c r="K225" i="1"/>
  <c r="H225" i="1"/>
  <c r="P224" i="1"/>
  <c r="O224" i="1"/>
  <c r="N224" i="1"/>
  <c r="M224" i="1"/>
  <c r="K224" i="1"/>
  <c r="H224" i="1"/>
  <c r="P223" i="1"/>
  <c r="O223" i="1"/>
  <c r="N223" i="1"/>
  <c r="M223" i="1"/>
  <c r="K223" i="1"/>
  <c r="H223" i="1"/>
  <c r="O222" i="1"/>
  <c r="K222" i="1"/>
  <c r="H222" i="1"/>
  <c r="P221" i="1"/>
  <c r="O221" i="1"/>
  <c r="N221" i="1"/>
  <c r="M221" i="1"/>
  <c r="K221" i="1"/>
  <c r="H221" i="1"/>
  <c r="P220" i="1"/>
  <c r="O220" i="1"/>
  <c r="N220" i="1"/>
  <c r="M220" i="1"/>
  <c r="K220" i="1"/>
  <c r="H220" i="1"/>
  <c r="P219" i="1"/>
  <c r="O219" i="1"/>
  <c r="N219" i="1"/>
  <c r="M219" i="1"/>
  <c r="K219" i="1"/>
  <c r="H219" i="1"/>
  <c r="P218" i="1"/>
  <c r="K218" i="1"/>
  <c r="H218" i="1"/>
  <c r="P217" i="1"/>
  <c r="O217" i="1"/>
  <c r="N217" i="1"/>
  <c r="M217" i="1"/>
  <c r="K217" i="1"/>
  <c r="H217" i="1"/>
  <c r="P216" i="1"/>
  <c r="O216" i="1"/>
  <c r="N216" i="1"/>
  <c r="M216" i="1"/>
  <c r="K216" i="1"/>
  <c r="H216" i="1"/>
  <c r="P215" i="1"/>
  <c r="O215" i="1"/>
  <c r="N215" i="1"/>
  <c r="M215" i="1"/>
  <c r="K215" i="1"/>
  <c r="H215" i="1"/>
  <c r="P214" i="1"/>
  <c r="K214" i="1"/>
  <c r="H214" i="1"/>
  <c r="P213" i="1"/>
  <c r="O213" i="1"/>
  <c r="N213" i="1"/>
  <c r="M213" i="1"/>
  <c r="K213" i="1"/>
  <c r="H213" i="1"/>
  <c r="P212" i="1"/>
  <c r="O212" i="1"/>
  <c r="N212" i="1"/>
  <c r="M212" i="1"/>
  <c r="K212" i="1"/>
  <c r="H212" i="1"/>
  <c r="P211" i="1"/>
  <c r="O211" i="1"/>
  <c r="N211" i="1"/>
  <c r="M211" i="1"/>
  <c r="K211" i="1"/>
  <c r="H211" i="1"/>
  <c r="P210" i="1"/>
  <c r="O210" i="1"/>
  <c r="K210" i="1"/>
  <c r="H210" i="1"/>
  <c r="P209" i="1"/>
  <c r="O209" i="1"/>
  <c r="N209" i="1"/>
  <c r="M209" i="1"/>
  <c r="K209" i="1"/>
  <c r="H209" i="1"/>
  <c r="P208" i="1"/>
  <c r="O208" i="1"/>
  <c r="N208" i="1"/>
  <c r="M208" i="1"/>
  <c r="K208" i="1"/>
  <c r="H208" i="1"/>
  <c r="P207" i="1"/>
  <c r="O207" i="1"/>
  <c r="N207" i="1"/>
  <c r="M207" i="1"/>
  <c r="K207" i="1"/>
  <c r="H207" i="1"/>
  <c r="K206" i="1"/>
  <c r="K204" i="1" s="1"/>
  <c r="H206" i="1"/>
  <c r="P205" i="1"/>
  <c r="O205" i="1"/>
  <c r="N205" i="1"/>
  <c r="M205" i="1"/>
  <c r="K205" i="1"/>
  <c r="H205" i="1"/>
  <c r="L204" i="1"/>
  <c r="J204" i="1"/>
  <c r="J175" i="1" s="1"/>
  <c r="I204" i="1"/>
  <c r="H204" i="1"/>
  <c r="E204" i="1"/>
  <c r="D204" i="1"/>
  <c r="C204" i="1"/>
  <c r="B204" i="1"/>
  <c r="P203" i="1"/>
  <c r="O203" i="1"/>
  <c r="M203" i="1"/>
  <c r="K203" i="1"/>
  <c r="N203" i="1" s="1"/>
  <c r="H203" i="1"/>
  <c r="P202" i="1"/>
  <c r="N202" i="1"/>
  <c r="M202" i="1"/>
  <c r="K202" i="1"/>
  <c r="P201" i="1"/>
  <c r="O201" i="1"/>
  <c r="N201" i="1"/>
  <c r="M201" i="1"/>
  <c r="K201" i="1"/>
  <c r="H201" i="1"/>
  <c r="P200" i="1"/>
  <c r="O200" i="1"/>
  <c r="M200" i="1"/>
  <c r="K200" i="1"/>
  <c r="N200" i="1" s="1"/>
  <c r="H200" i="1"/>
  <c r="P199" i="1"/>
  <c r="O199" i="1"/>
  <c r="N199" i="1"/>
  <c r="M199" i="1"/>
  <c r="K199" i="1"/>
  <c r="H199" i="1"/>
  <c r="P198" i="1"/>
  <c r="O198" i="1"/>
  <c r="N198" i="1"/>
  <c r="M198" i="1"/>
  <c r="K198" i="1"/>
  <c r="H198" i="1"/>
  <c r="P197" i="1"/>
  <c r="O197" i="1"/>
  <c r="N197" i="1"/>
  <c r="M197" i="1"/>
  <c r="K197" i="1"/>
  <c r="H197" i="1"/>
  <c r="P196" i="1"/>
  <c r="O196" i="1"/>
  <c r="M196" i="1"/>
  <c r="K196" i="1"/>
  <c r="N196" i="1" s="1"/>
  <c r="H196" i="1"/>
  <c r="P195" i="1"/>
  <c r="O195" i="1"/>
  <c r="N195" i="1"/>
  <c r="M195" i="1"/>
  <c r="K195" i="1"/>
  <c r="H195" i="1"/>
  <c r="P194" i="1"/>
  <c r="O194" i="1"/>
  <c r="N194" i="1"/>
  <c r="M194" i="1"/>
  <c r="K194" i="1"/>
  <c r="H194" i="1"/>
  <c r="P193" i="1"/>
  <c r="N193" i="1"/>
  <c r="M193" i="1"/>
  <c r="K193" i="1"/>
  <c r="H193" i="1"/>
  <c r="K192" i="1"/>
  <c r="P192" i="1" s="1"/>
  <c r="H192" i="1"/>
  <c r="P191" i="1"/>
  <c r="O191" i="1"/>
  <c r="N191" i="1"/>
  <c r="M191" i="1"/>
  <c r="K191" i="1"/>
  <c r="H191" i="1"/>
  <c r="P190" i="1"/>
  <c r="O190" i="1"/>
  <c r="N190" i="1"/>
  <c r="M190" i="1"/>
  <c r="K190" i="1"/>
  <c r="H190" i="1"/>
  <c r="P189" i="1"/>
  <c r="O189" i="1"/>
  <c r="N189" i="1"/>
  <c r="M189" i="1"/>
  <c r="K189" i="1"/>
  <c r="H189" i="1"/>
  <c r="K188" i="1"/>
  <c r="O188" i="1" s="1"/>
  <c r="H188" i="1"/>
  <c r="P187" i="1"/>
  <c r="O187" i="1"/>
  <c r="N187" i="1"/>
  <c r="M187" i="1"/>
  <c r="K187" i="1"/>
  <c r="H187" i="1"/>
  <c r="P186" i="1"/>
  <c r="O186" i="1"/>
  <c r="N186" i="1"/>
  <c r="M186" i="1"/>
  <c r="K186" i="1"/>
  <c r="H186" i="1"/>
  <c r="P185" i="1"/>
  <c r="O185" i="1"/>
  <c r="N185" i="1"/>
  <c r="M185" i="1"/>
  <c r="K185" i="1"/>
  <c r="H185" i="1"/>
  <c r="P184" i="1"/>
  <c r="K184" i="1"/>
  <c r="H184" i="1"/>
  <c r="P183" i="1"/>
  <c r="O183" i="1"/>
  <c r="N183" i="1"/>
  <c r="M183" i="1"/>
  <c r="K183" i="1"/>
  <c r="H183" i="1"/>
  <c r="P182" i="1"/>
  <c r="O182" i="1"/>
  <c r="N182" i="1"/>
  <c r="M182" i="1"/>
  <c r="K182" i="1"/>
  <c r="H182" i="1"/>
  <c r="P181" i="1"/>
  <c r="O181" i="1"/>
  <c r="N181" i="1"/>
  <c r="M181" i="1"/>
  <c r="K181" i="1"/>
  <c r="H181" i="1"/>
  <c r="K180" i="1"/>
  <c r="H180" i="1"/>
  <c r="P179" i="1"/>
  <c r="O179" i="1"/>
  <c r="N179" i="1"/>
  <c r="M179" i="1"/>
  <c r="K179" i="1"/>
  <c r="H179" i="1"/>
  <c r="P178" i="1"/>
  <c r="O178" i="1"/>
  <c r="N178" i="1"/>
  <c r="M178" i="1"/>
  <c r="K178" i="1"/>
  <c r="H178" i="1"/>
  <c r="P177" i="1"/>
  <c r="O177" i="1"/>
  <c r="N177" i="1"/>
  <c r="M177" i="1"/>
  <c r="K177" i="1"/>
  <c r="H177" i="1"/>
  <c r="L176" i="1"/>
  <c r="L175" i="1" s="1"/>
  <c r="J176" i="1"/>
  <c r="I176" i="1"/>
  <c r="H176" i="1"/>
  <c r="E176" i="1"/>
  <c r="D176" i="1"/>
  <c r="C176" i="1"/>
  <c r="B176" i="1"/>
  <c r="B175" i="1" s="1"/>
  <c r="I175" i="1"/>
  <c r="I104" i="1" s="1"/>
  <c r="E175" i="1"/>
  <c r="D175" i="1"/>
  <c r="C175" i="1"/>
  <c r="C104" i="1" s="1"/>
  <c r="P174" i="1"/>
  <c r="O174" i="1"/>
  <c r="N174" i="1"/>
  <c r="M174" i="1"/>
  <c r="K174" i="1"/>
  <c r="H174" i="1"/>
  <c r="P173" i="1"/>
  <c r="O173" i="1"/>
  <c r="K173" i="1"/>
  <c r="H173" i="1"/>
  <c r="L172" i="1"/>
  <c r="J172" i="1"/>
  <c r="J171" i="1" s="1"/>
  <c r="I172" i="1"/>
  <c r="H172" i="1"/>
  <c r="E172" i="1"/>
  <c r="D172" i="1"/>
  <c r="C172" i="1"/>
  <c r="B172" i="1"/>
  <c r="L171" i="1"/>
  <c r="I171" i="1"/>
  <c r="E171" i="1"/>
  <c r="H171" i="1" s="1"/>
  <c r="D171" i="1"/>
  <c r="C171" i="1"/>
  <c r="B171" i="1"/>
  <c r="B103" i="1" s="1"/>
  <c r="O170" i="1"/>
  <c r="K170" i="1"/>
  <c r="H170" i="1"/>
  <c r="P169" i="1"/>
  <c r="O169" i="1"/>
  <c r="N169" i="1"/>
  <c r="M169" i="1"/>
  <c r="K169" i="1"/>
  <c r="H169" i="1"/>
  <c r="L168" i="1"/>
  <c r="K168" i="1"/>
  <c r="J168" i="1"/>
  <c r="I168" i="1"/>
  <c r="H168" i="1"/>
  <c r="E168" i="1"/>
  <c r="D168" i="1"/>
  <c r="C168" i="1"/>
  <c r="B168" i="1"/>
  <c r="P167" i="1"/>
  <c r="O167" i="1"/>
  <c r="M167" i="1"/>
  <c r="K167" i="1"/>
  <c r="N167" i="1" s="1"/>
  <c r="H167" i="1"/>
  <c r="P166" i="1"/>
  <c r="O166" i="1"/>
  <c r="N166" i="1"/>
  <c r="M166" i="1"/>
  <c r="K166" i="1"/>
  <c r="H166" i="1"/>
  <c r="O165" i="1"/>
  <c r="M165" i="1"/>
  <c r="L165" i="1"/>
  <c r="K165" i="1"/>
  <c r="P165" i="1" s="1"/>
  <c r="J165" i="1"/>
  <c r="I165" i="1"/>
  <c r="H165" i="1"/>
  <c r="E165" i="1"/>
  <c r="D165" i="1"/>
  <c r="C165" i="1"/>
  <c r="B165" i="1"/>
  <c r="L164" i="1"/>
  <c r="K164" i="1"/>
  <c r="J164" i="1"/>
  <c r="I164" i="1"/>
  <c r="E164" i="1"/>
  <c r="D164" i="1"/>
  <c r="H164" i="1" s="1"/>
  <c r="C164" i="1"/>
  <c r="B164" i="1"/>
  <c r="P163" i="1"/>
  <c r="O163" i="1"/>
  <c r="N163" i="1"/>
  <c r="M163" i="1"/>
  <c r="K163" i="1"/>
  <c r="H163" i="1"/>
  <c r="O162" i="1"/>
  <c r="N162" i="1"/>
  <c r="N161" i="1" s="1"/>
  <c r="M162" i="1"/>
  <c r="M161" i="1" s="1"/>
  <c r="L162" i="1"/>
  <c r="K162" i="1"/>
  <c r="P162" i="1" s="1"/>
  <c r="J162" i="1"/>
  <c r="I162" i="1"/>
  <c r="H162" i="1"/>
  <c r="E162" i="1"/>
  <c r="D162" i="1"/>
  <c r="C162" i="1"/>
  <c r="B162" i="1"/>
  <c r="L161" i="1"/>
  <c r="K161" i="1"/>
  <c r="J161" i="1"/>
  <c r="I161" i="1"/>
  <c r="I103" i="1" s="1"/>
  <c r="I102" i="1" s="1"/>
  <c r="E161" i="1"/>
  <c r="D161" i="1"/>
  <c r="H161" i="1" s="1"/>
  <c r="C161" i="1"/>
  <c r="B161" i="1"/>
  <c r="P160" i="1"/>
  <c r="O160" i="1"/>
  <c r="N160" i="1"/>
  <c r="M160" i="1"/>
  <c r="K160" i="1"/>
  <c r="H160" i="1"/>
  <c r="P159" i="1"/>
  <c r="O159" i="1"/>
  <c r="N159" i="1"/>
  <c r="M159" i="1"/>
  <c r="K159" i="1"/>
  <c r="H159" i="1"/>
  <c r="P158" i="1"/>
  <c r="O158" i="1"/>
  <c r="N158" i="1"/>
  <c r="M158" i="1"/>
  <c r="K158" i="1"/>
  <c r="H158" i="1"/>
  <c r="P157" i="1"/>
  <c r="O157" i="1"/>
  <c r="M157" i="1"/>
  <c r="M156" i="1" s="1"/>
  <c r="K157" i="1"/>
  <c r="N157" i="1" s="1"/>
  <c r="H157" i="1"/>
  <c r="L156" i="1"/>
  <c r="K156" i="1"/>
  <c r="P156" i="1" s="1"/>
  <c r="J156" i="1"/>
  <c r="I156" i="1"/>
  <c r="H156" i="1"/>
  <c r="E156" i="1"/>
  <c r="D156" i="1"/>
  <c r="C156" i="1"/>
  <c r="B156" i="1"/>
  <c r="P155" i="1"/>
  <c r="O155" i="1"/>
  <c r="N155" i="1"/>
  <c r="M155" i="1"/>
  <c r="K155" i="1"/>
  <c r="H155" i="1"/>
  <c r="P154" i="1"/>
  <c r="O154" i="1"/>
  <c r="N154" i="1"/>
  <c r="M154" i="1"/>
  <c r="K154" i="1"/>
  <c r="H154" i="1"/>
  <c r="O153" i="1"/>
  <c r="K153" i="1"/>
  <c r="H153" i="1"/>
  <c r="P152" i="1"/>
  <c r="O152" i="1"/>
  <c r="N152" i="1"/>
  <c r="M152" i="1"/>
  <c r="K152" i="1"/>
  <c r="H152" i="1"/>
  <c r="P151" i="1"/>
  <c r="O151" i="1"/>
  <c r="N151" i="1"/>
  <c r="M151" i="1"/>
  <c r="K151" i="1"/>
  <c r="H151" i="1"/>
  <c r="P150" i="1"/>
  <c r="O150" i="1"/>
  <c r="N150" i="1"/>
  <c r="M150" i="1"/>
  <c r="K150" i="1"/>
  <c r="H150" i="1"/>
  <c r="P149" i="1"/>
  <c r="O149" i="1"/>
  <c r="K149" i="1"/>
  <c r="H149" i="1"/>
  <c r="P148" i="1"/>
  <c r="O148" i="1"/>
  <c r="N148" i="1"/>
  <c r="M148" i="1"/>
  <c r="K148" i="1"/>
  <c r="H148" i="1"/>
  <c r="P147" i="1"/>
  <c r="O147" i="1"/>
  <c r="N147" i="1"/>
  <c r="M147" i="1"/>
  <c r="K147" i="1"/>
  <c r="H147" i="1"/>
  <c r="P146" i="1"/>
  <c r="O146" i="1"/>
  <c r="N146" i="1"/>
  <c r="M146" i="1"/>
  <c r="K146" i="1"/>
  <c r="H146" i="1"/>
  <c r="K145" i="1"/>
  <c r="O145" i="1" s="1"/>
  <c r="H145" i="1"/>
  <c r="P144" i="1"/>
  <c r="O144" i="1"/>
  <c r="N144" i="1"/>
  <c r="M144" i="1"/>
  <c r="K144" i="1"/>
  <c r="H144" i="1"/>
  <c r="P143" i="1"/>
  <c r="O143" i="1"/>
  <c r="N143" i="1"/>
  <c r="M143" i="1"/>
  <c r="K143" i="1"/>
  <c r="H143" i="1"/>
  <c r="P142" i="1"/>
  <c r="O142" i="1"/>
  <c r="N142" i="1"/>
  <c r="M142" i="1"/>
  <c r="K142" i="1"/>
  <c r="H142" i="1"/>
  <c r="K141" i="1"/>
  <c r="H141" i="1"/>
  <c r="P140" i="1"/>
  <c r="O140" i="1"/>
  <c r="N140" i="1"/>
  <c r="M140" i="1"/>
  <c r="K140" i="1"/>
  <c r="H140" i="1"/>
  <c r="P139" i="1"/>
  <c r="O139" i="1"/>
  <c r="N139" i="1"/>
  <c r="M139" i="1"/>
  <c r="K139" i="1"/>
  <c r="H139" i="1"/>
  <c r="P138" i="1"/>
  <c r="O138" i="1"/>
  <c r="N138" i="1"/>
  <c r="M138" i="1"/>
  <c r="K138" i="1"/>
  <c r="H138" i="1"/>
  <c r="O137" i="1"/>
  <c r="K137" i="1"/>
  <c r="H137" i="1"/>
  <c r="L136" i="1"/>
  <c r="J136" i="1"/>
  <c r="I136" i="1"/>
  <c r="H136" i="1"/>
  <c r="E136" i="1"/>
  <c r="D136" i="1"/>
  <c r="C136" i="1"/>
  <c r="B136" i="1"/>
  <c r="L135" i="1"/>
  <c r="J135" i="1"/>
  <c r="J19" i="1" s="1"/>
  <c r="J18" i="1" s="1"/>
  <c r="I135" i="1"/>
  <c r="E135" i="1"/>
  <c r="H135" i="1" s="1"/>
  <c r="D135" i="1"/>
  <c r="C135" i="1"/>
  <c r="B135" i="1"/>
  <c r="K134" i="1"/>
  <c r="H134" i="1"/>
  <c r="P133" i="1"/>
  <c r="O133" i="1"/>
  <c r="N133" i="1"/>
  <c r="M133" i="1"/>
  <c r="K133" i="1"/>
  <c r="H133" i="1"/>
  <c r="P132" i="1"/>
  <c r="O132" i="1"/>
  <c r="N132" i="1"/>
  <c r="M132" i="1"/>
  <c r="K132" i="1"/>
  <c r="H132" i="1"/>
  <c r="P131" i="1"/>
  <c r="O131" i="1"/>
  <c r="N131" i="1"/>
  <c r="M131" i="1"/>
  <c r="K131" i="1"/>
  <c r="H131" i="1"/>
  <c r="L130" i="1"/>
  <c r="J130" i="1"/>
  <c r="I130" i="1"/>
  <c r="H130" i="1"/>
  <c r="E130" i="1"/>
  <c r="D130" i="1"/>
  <c r="C130" i="1"/>
  <c r="B130" i="1"/>
  <c r="B110" i="1" s="1"/>
  <c r="P129" i="1"/>
  <c r="O129" i="1"/>
  <c r="N129" i="1"/>
  <c r="M129" i="1"/>
  <c r="K129" i="1"/>
  <c r="H129" i="1"/>
  <c r="P128" i="1"/>
  <c r="N128" i="1"/>
  <c r="M128" i="1"/>
  <c r="K128" i="1"/>
  <c r="P127" i="1"/>
  <c r="O127" i="1"/>
  <c r="N127" i="1"/>
  <c r="M127" i="1"/>
  <c r="K127" i="1"/>
  <c r="H127" i="1"/>
  <c r="P126" i="1"/>
  <c r="O126" i="1"/>
  <c r="N126" i="1"/>
  <c r="M126" i="1"/>
  <c r="K126" i="1"/>
  <c r="H126" i="1"/>
  <c r="P125" i="1"/>
  <c r="O125" i="1"/>
  <c r="O124" i="1" s="1"/>
  <c r="N125" i="1"/>
  <c r="M125" i="1"/>
  <c r="K125" i="1"/>
  <c r="H125" i="1"/>
  <c r="P124" i="1"/>
  <c r="M124" i="1"/>
  <c r="L124" i="1"/>
  <c r="K124" i="1"/>
  <c r="J124" i="1"/>
  <c r="I124" i="1"/>
  <c r="H124" i="1"/>
  <c r="E124" i="1"/>
  <c r="E110" i="1" s="1"/>
  <c r="H110" i="1" s="1"/>
  <c r="D124" i="1"/>
  <c r="C124" i="1"/>
  <c r="C110" i="1" s="1"/>
  <c r="C19" i="1" s="1"/>
  <c r="B124" i="1"/>
  <c r="P123" i="1"/>
  <c r="N123" i="1"/>
  <c r="M123" i="1"/>
  <c r="K123" i="1"/>
  <c r="H123" i="1"/>
  <c r="P122" i="1"/>
  <c r="N122" i="1"/>
  <c r="M122" i="1"/>
  <c r="K122" i="1"/>
  <c r="P121" i="1"/>
  <c r="N121" i="1"/>
  <c r="M121" i="1"/>
  <c r="K121" i="1"/>
  <c r="P120" i="1"/>
  <c r="N120" i="1"/>
  <c r="M120" i="1"/>
  <c r="K120" i="1"/>
  <c r="P119" i="1"/>
  <c r="N119" i="1"/>
  <c r="M119" i="1"/>
  <c r="K119" i="1"/>
  <c r="P118" i="1"/>
  <c r="N118" i="1"/>
  <c r="M118" i="1"/>
  <c r="K118" i="1"/>
  <c r="P117" i="1"/>
  <c r="N117" i="1"/>
  <c r="M117" i="1"/>
  <c r="K117" i="1"/>
  <c r="P116" i="1"/>
  <c r="N116" i="1"/>
  <c r="M116" i="1"/>
  <c r="K116" i="1"/>
  <c r="P115" i="1"/>
  <c r="N115" i="1"/>
  <c r="M115" i="1"/>
  <c r="K115" i="1"/>
  <c r="P114" i="1"/>
  <c r="N114" i="1"/>
  <c r="M114" i="1"/>
  <c r="K114" i="1"/>
  <c r="P113" i="1"/>
  <c r="N113" i="1"/>
  <c r="M113" i="1"/>
  <c r="M111" i="1" s="1"/>
  <c r="K113" i="1"/>
  <c r="P112" i="1"/>
  <c r="N112" i="1"/>
  <c r="N111" i="1" s="1"/>
  <c r="M112" i="1"/>
  <c r="K112" i="1"/>
  <c r="L111" i="1"/>
  <c r="K111" i="1"/>
  <c r="J111" i="1"/>
  <c r="I111" i="1"/>
  <c r="H111" i="1"/>
  <c r="E111" i="1"/>
  <c r="D111" i="1"/>
  <c r="C111" i="1"/>
  <c r="B111" i="1"/>
  <c r="L110" i="1"/>
  <c r="L19" i="1" s="1"/>
  <c r="L18" i="1" s="1"/>
  <c r="J110" i="1"/>
  <c r="I110" i="1"/>
  <c r="D110" i="1"/>
  <c r="P109" i="1"/>
  <c r="K109" i="1"/>
  <c r="H109" i="1"/>
  <c r="P108" i="1"/>
  <c r="O108" i="1"/>
  <c r="N108" i="1"/>
  <c r="N107" i="1" s="1"/>
  <c r="M108" i="1"/>
  <c r="K108" i="1"/>
  <c r="H108" i="1"/>
  <c r="M107" i="1"/>
  <c r="L107" i="1"/>
  <c r="K107" i="1"/>
  <c r="J107" i="1"/>
  <c r="I107" i="1"/>
  <c r="H107" i="1"/>
  <c r="E107" i="1"/>
  <c r="D107" i="1"/>
  <c r="C107" i="1"/>
  <c r="B107" i="1"/>
  <c r="L106" i="1"/>
  <c r="J106" i="1"/>
  <c r="I106" i="1"/>
  <c r="E106" i="1"/>
  <c r="D106" i="1"/>
  <c r="D103" i="1" s="1"/>
  <c r="D102" i="1" s="1"/>
  <c r="C106" i="1"/>
  <c r="B106" i="1"/>
  <c r="L104" i="1"/>
  <c r="J104" i="1"/>
  <c r="D104" i="1"/>
  <c r="O94" i="1"/>
  <c r="M94" i="1"/>
  <c r="K94" i="1"/>
  <c r="P94" i="1" s="1"/>
  <c r="H94" i="1"/>
  <c r="K93" i="1"/>
  <c r="H93" i="1"/>
  <c r="P92" i="1"/>
  <c r="O92" i="1"/>
  <c r="N92" i="1"/>
  <c r="M92" i="1"/>
  <c r="K92" i="1"/>
  <c r="H92" i="1"/>
  <c r="P91" i="1"/>
  <c r="O91" i="1"/>
  <c r="N91" i="1"/>
  <c r="M91" i="1"/>
  <c r="K91" i="1"/>
  <c r="H91" i="1"/>
  <c r="K90" i="1"/>
  <c r="P90" i="1" s="1"/>
  <c r="H90" i="1"/>
  <c r="O89" i="1"/>
  <c r="K89" i="1"/>
  <c r="H89" i="1"/>
  <c r="P88" i="1"/>
  <c r="O88" i="1"/>
  <c r="N88" i="1"/>
  <c r="M88" i="1"/>
  <c r="K88" i="1"/>
  <c r="H88" i="1"/>
  <c r="P87" i="1"/>
  <c r="O87" i="1"/>
  <c r="N87" i="1"/>
  <c r="M87" i="1"/>
  <c r="K87" i="1"/>
  <c r="H87" i="1"/>
  <c r="L86" i="1"/>
  <c r="K86" i="1"/>
  <c r="P86" i="1" s="1"/>
  <c r="J86" i="1"/>
  <c r="I86" i="1"/>
  <c r="G86" i="1"/>
  <c r="F86" i="1"/>
  <c r="E86" i="1"/>
  <c r="D86" i="1"/>
  <c r="C86" i="1"/>
  <c r="C79" i="1" s="1"/>
  <c r="B86" i="1"/>
  <c r="P85" i="1"/>
  <c r="N85" i="1"/>
  <c r="K85" i="1"/>
  <c r="H85" i="1"/>
  <c r="K84" i="1"/>
  <c r="H84" i="1"/>
  <c r="P83" i="1"/>
  <c r="N83" i="1"/>
  <c r="K83" i="1"/>
  <c r="M83" i="1" s="1"/>
  <c r="H83" i="1"/>
  <c r="P82" i="1"/>
  <c r="O82" i="1"/>
  <c r="N82" i="1"/>
  <c r="M82" i="1"/>
  <c r="K82" i="1"/>
  <c r="H82" i="1"/>
  <c r="M81" i="1"/>
  <c r="K81" i="1"/>
  <c r="H81" i="1"/>
  <c r="L80" i="1"/>
  <c r="J80" i="1"/>
  <c r="J79" i="1" s="1"/>
  <c r="I80" i="1"/>
  <c r="I79" i="1" s="1"/>
  <c r="H80" i="1"/>
  <c r="E80" i="1"/>
  <c r="D80" i="1"/>
  <c r="D79" i="1" s="1"/>
  <c r="C80" i="1"/>
  <c r="B80" i="1"/>
  <c r="B79" i="1" s="1"/>
  <c r="E79" i="1"/>
  <c r="H79" i="1" s="1"/>
  <c r="K78" i="1"/>
  <c r="O78" i="1" s="1"/>
  <c r="H78" i="1"/>
  <c r="P77" i="1"/>
  <c r="K77" i="1"/>
  <c r="H77" i="1"/>
  <c r="L76" i="1"/>
  <c r="J76" i="1"/>
  <c r="I76" i="1"/>
  <c r="E76" i="1"/>
  <c r="D76" i="1"/>
  <c r="C76" i="1"/>
  <c r="B76" i="1"/>
  <c r="N75" i="1"/>
  <c r="K75" i="1"/>
  <c r="P75" i="1" s="1"/>
  <c r="H75" i="1"/>
  <c r="O74" i="1"/>
  <c r="K74" i="1"/>
  <c r="H74" i="1"/>
  <c r="L73" i="1"/>
  <c r="K73" i="1"/>
  <c r="P73" i="1" s="1"/>
  <c r="J73" i="1"/>
  <c r="J72" i="1" s="1"/>
  <c r="I73" i="1"/>
  <c r="I72" i="1" s="1"/>
  <c r="G73" i="1"/>
  <c r="F73" i="1"/>
  <c r="E73" i="1"/>
  <c r="H73" i="1" s="1"/>
  <c r="D73" i="1"/>
  <c r="C73" i="1"/>
  <c r="C72" i="1" s="1"/>
  <c r="B73" i="1"/>
  <c r="B72" i="1" s="1"/>
  <c r="L72" i="1"/>
  <c r="E72" i="1"/>
  <c r="H72" i="1" s="1"/>
  <c r="D72" i="1"/>
  <c r="D15" i="1" s="1"/>
  <c r="K71" i="1"/>
  <c r="H71" i="1"/>
  <c r="O70" i="1"/>
  <c r="M70" i="1"/>
  <c r="K70" i="1"/>
  <c r="H70" i="1"/>
  <c r="P69" i="1"/>
  <c r="O69" i="1"/>
  <c r="N69" i="1"/>
  <c r="M69" i="1"/>
  <c r="K69" i="1"/>
  <c r="H69" i="1"/>
  <c r="P68" i="1"/>
  <c r="O68" i="1"/>
  <c r="N68" i="1"/>
  <c r="M68" i="1"/>
  <c r="K68" i="1"/>
  <c r="H68" i="1"/>
  <c r="O67" i="1"/>
  <c r="N67" i="1"/>
  <c r="L67" i="1"/>
  <c r="K67" i="1"/>
  <c r="J67" i="1"/>
  <c r="I67" i="1"/>
  <c r="I64" i="1" s="1"/>
  <c r="G67" i="1"/>
  <c r="G64" i="1" s="1"/>
  <c r="F67" i="1"/>
  <c r="F64" i="1" s="1"/>
  <c r="F29" i="1" s="1"/>
  <c r="E67" i="1"/>
  <c r="D67" i="1"/>
  <c r="C67" i="1"/>
  <c r="C64" i="1" s="1"/>
  <c r="B67" i="1"/>
  <c r="K66" i="1"/>
  <c r="H66" i="1"/>
  <c r="N65" i="1"/>
  <c r="K65" i="1"/>
  <c r="H65" i="1"/>
  <c r="L64" i="1"/>
  <c r="J64" i="1"/>
  <c r="D64" i="1"/>
  <c r="B64" i="1"/>
  <c r="P63" i="1"/>
  <c r="O63" i="1"/>
  <c r="N63" i="1"/>
  <c r="M63" i="1"/>
  <c r="K63" i="1"/>
  <c r="H63" i="1"/>
  <c r="O62" i="1"/>
  <c r="N62" i="1"/>
  <c r="M62" i="1"/>
  <c r="K62" i="1"/>
  <c r="P62" i="1" s="1"/>
  <c r="H62" i="1"/>
  <c r="K61" i="1"/>
  <c r="H61" i="1"/>
  <c r="L60" i="1"/>
  <c r="J60" i="1"/>
  <c r="I60" i="1"/>
  <c r="H60" i="1"/>
  <c r="G60" i="1"/>
  <c r="G29" i="1" s="1"/>
  <c r="F60" i="1"/>
  <c r="E60" i="1"/>
  <c r="D60" i="1"/>
  <c r="C60" i="1"/>
  <c r="B60" i="1"/>
  <c r="P59" i="1"/>
  <c r="O59" i="1"/>
  <c r="N59" i="1"/>
  <c r="K59" i="1"/>
  <c r="M59" i="1" s="1"/>
  <c r="H59" i="1"/>
  <c r="K58" i="1"/>
  <c r="P58" i="1" s="1"/>
  <c r="H58" i="1"/>
  <c r="P57" i="1"/>
  <c r="M57" i="1"/>
  <c r="K57" i="1"/>
  <c r="O57" i="1" s="1"/>
  <c r="H57" i="1"/>
  <c r="K56" i="1"/>
  <c r="P56" i="1" s="1"/>
  <c r="H56" i="1"/>
  <c r="O55" i="1"/>
  <c r="K55" i="1"/>
  <c r="H55" i="1"/>
  <c r="L54" i="1"/>
  <c r="L53" i="1" s="1"/>
  <c r="J54" i="1"/>
  <c r="J53" i="1" s="1"/>
  <c r="I54" i="1"/>
  <c r="H54" i="1"/>
  <c r="G54" i="1"/>
  <c r="F54" i="1"/>
  <c r="E54" i="1"/>
  <c r="D54" i="1"/>
  <c r="C54" i="1"/>
  <c r="B54" i="1"/>
  <c r="I53" i="1"/>
  <c r="E53" i="1"/>
  <c r="H53" i="1" s="1"/>
  <c r="D53" i="1"/>
  <c r="C53" i="1"/>
  <c r="B53" i="1"/>
  <c r="P52" i="1"/>
  <c r="K52" i="1"/>
  <c r="H52" i="1"/>
  <c r="L51" i="1"/>
  <c r="I51" i="1"/>
  <c r="E51" i="1"/>
  <c r="H51" i="1" s="1"/>
  <c r="D51" i="1"/>
  <c r="C51" i="1"/>
  <c r="B51" i="1"/>
  <c r="K50" i="1"/>
  <c r="H50" i="1"/>
  <c r="N49" i="1"/>
  <c r="K49" i="1"/>
  <c r="H49" i="1"/>
  <c r="K48" i="1"/>
  <c r="M48" i="1" s="1"/>
  <c r="H48" i="1"/>
  <c r="P47" i="1"/>
  <c r="K47" i="1"/>
  <c r="H47" i="1"/>
  <c r="L46" i="1"/>
  <c r="L45" i="1" s="1"/>
  <c r="J46" i="1"/>
  <c r="J45" i="1" s="1"/>
  <c r="I46" i="1"/>
  <c r="H46" i="1"/>
  <c r="E46" i="1"/>
  <c r="D46" i="1"/>
  <c r="D45" i="1" s="1"/>
  <c r="C46" i="1"/>
  <c r="C45" i="1" s="1"/>
  <c r="B46" i="1"/>
  <c r="B45" i="1" s="1"/>
  <c r="I45" i="1"/>
  <c r="H45" i="1"/>
  <c r="E45" i="1"/>
  <c r="P44" i="1"/>
  <c r="O44" i="1"/>
  <c r="N44" i="1"/>
  <c r="M44" i="1"/>
  <c r="K44" i="1"/>
  <c r="H44" i="1"/>
  <c r="K43" i="1"/>
  <c r="H43" i="1"/>
  <c r="K42" i="1"/>
  <c r="H42" i="1"/>
  <c r="L41" i="1"/>
  <c r="L39" i="1" s="1"/>
  <c r="R40" i="1" s="1"/>
  <c r="J41" i="1"/>
  <c r="I41" i="1"/>
  <c r="H41" i="1"/>
  <c r="G41" i="1"/>
  <c r="F41" i="1"/>
  <c r="E41" i="1"/>
  <c r="D41" i="1"/>
  <c r="C41" i="1"/>
  <c r="B41" i="1"/>
  <c r="B39" i="1" s="1"/>
  <c r="K40" i="1"/>
  <c r="H40" i="1"/>
  <c r="R39" i="1"/>
  <c r="J39" i="1"/>
  <c r="I39" i="1"/>
  <c r="E39" i="1"/>
  <c r="D39" i="1"/>
  <c r="H39" i="1" s="1"/>
  <c r="C39" i="1"/>
  <c r="P38" i="1"/>
  <c r="O38" i="1"/>
  <c r="N38" i="1"/>
  <c r="M38" i="1"/>
  <c r="K38" i="1"/>
  <c r="H38" i="1"/>
  <c r="N37" i="1"/>
  <c r="K37" i="1"/>
  <c r="H37" i="1"/>
  <c r="K36" i="1"/>
  <c r="O36" i="1" s="1"/>
  <c r="H36" i="1"/>
  <c r="P35" i="1"/>
  <c r="O35" i="1"/>
  <c r="M35" i="1"/>
  <c r="K35" i="1"/>
  <c r="N35" i="1" s="1"/>
  <c r="H35" i="1"/>
  <c r="P34" i="1"/>
  <c r="O34" i="1"/>
  <c r="N34" i="1"/>
  <c r="M34" i="1"/>
  <c r="K34" i="1"/>
  <c r="H34" i="1"/>
  <c r="L33" i="1"/>
  <c r="K33" i="1"/>
  <c r="J33" i="1"/>
  <c r="I33" i="1"/>
  <c r="I32" i="1" s="1"/>
  <c r="G33" i="1"/>
  <c r="F33" i="1"/>
  <c r="E33" i="1"/>
  <c r="D33" i="1"/>
  <c r="D32" i="1" s="1"/>
  <c r="C33" i="1"/>
  <c r="B33" i="1"/>
  <c r="L32" i="1"/>
  <c r="J32" i="1"/>
  <c r="C32" i="1"/>
  <c r="B32" i="1"/>
  <c r="B29" i="1" s="1"/>
  <c r="B28" i="1" s="1"/>
  <c r="R30" i="1" s="1"/>
  <c r="L30" i="1"/>
  <c r="J30" i="1"/>
  <c r="I30" i="1"/>
  <c r="H30" i="1"/>
  <c r="G30" i="1"/>
  <c r="F30" i="1"/>
  <c r="E30" i="1"/>
  <c r="D30" i="1"/>
  <c r="C30" i="1"/>
  <c r="B30" i="1"/>
  <c r="L20" i="1"/>
  <c r="J20" i="1"/>
  <c r="I20" i="1"/>
  <c r="F20" i="1"/>
  <c r="D20" i="1"/>
  <c r="C20" i="1"/>
  <c r="D19" i="1"/>
  <c r="F18" i="1"/>
  <c r="D18" i="1"/>
  <c r="L16" i="1"/>
  <c r="J16" i="1"/>
  <c r="K16" i="1" s="1"/>
  <c r="I16" i="1"/>
  <c r="F16" i="1"/>
  <c r="E16" i="1"/>
  <c r="H16" i="1" s="1"/>
  <c r="D16" i="1"/>
  <c r="C16" i="1"/>
  <c r="B16" i="1"/>
  <c r="F15" i="1"/>
  <c r="F14" i="1"/>
  <c r="F12" i="1"/>
  <c r="P16" i="1" l="1"/>
  <c r="O16" i="1"/>
  <c r="M16" i="1"/>
  <c r="D14" i="1"/>
  <c r="B102" i="1"/>
  <c r="O204" i="1"/>
  <c r="P204" i="1"/>
  <c r="B20" i="1"/>
  <c r="B18" i="1" s="1"/>
  <c r="B104" i="1"/>
  <c r="J15" i="1"/>
  <c r="J14" i="1" s="1"/>
  <c r="J12" i="1" s="1"/>
  <c r="J29" i="1"/>
  <c r="J28" i="1" s="1"/>
  <c r="I29" i="1"/>
  <c r="I28" i="1" s="1"/>
  <c r="I15" i="1"/>
  <c r="I14" i="1" s="1"/>
  <c r="I12" i="1" s="1"/>
  <c r="L15" i="1"/>
  <c r="L14" i="1" s="1"/>
  <c r="L12" i="1" s="1"/>
  <c r="C18" i="1"/>
  <c r="P61" i="1"/>
  <c r="N61" i="1"/>
  <c r="N60" i="1" s="1"/>
  <c r="O61" i="1"/>
  <c r="K60" i="1"/>
  <c r="M61" i="1"/>
  <c r="M60" i="1" s="1"/>
  <c r="O107" i="1"/>
  <c r="P107" i="1"/>
  <c r="N16" i="1"/>
  <c r="O42" i="1"/>
  <c r="M42" i="1"/>
  <c r="M41" i="1" s="1"/>
  <c r="K41" i="1"/>
  <c r="N42" i="1"/>
  <c r="N41" i="1" s="1"/>
  <c r="P71" i="1"/>
  <c r="N71" i="1"/>
  <c r="M71" i="1"/>
  <c r="E103" i="1"/>
  <c r="E19" i="1"/>
  <c r="N176" i="1"/>
  <c r="O192" i="1"/>
  <c r="O50" i="1"/>
  <c r="P50" i="1"/>
  <c r="O71" i="1"/>
  <c r="I19" i="1"/>
  <c r="I18" i="1" s="1"/>
  <c r="P145" i="1"/>
  <c r="O206" i="1"/>
  <c r="C15" i="1"/>
  <c r="C29" i="1"/>
  <c r="C28" i="1" s="1"/>
  <c r="O43" i="1"/>
  <c r="P43" i="1"/>
  <c r="N43" i="1"/>
  <c r="N30" i="1" s="1"/>
  <c r="O48" i="1"/>
  <c r="N50" i="1"/>
  <c r="N56" i="1"/>
  <c r="M58" i="1"/>
  <c r="N78" i="1"/>
  <c r="M90" i="1"/>
  <c r="P93" i="1"/>
  <c r="N93" i="1"/>
  <c r="J103" i="1"/>
  <c r="J102" i="1" s="1"/>
  <c r="O156" i="1"/>
  <c r="P164" i="1"/>
  <c r="O164" i="1"/>
  <c r="O168" i="1"/>
  <c r="P168" i="1"/>
  <c r="N226" i="1"/>
  <c r="M226" i="1"/>
  <c r="B15" i="1"/>
  <c r="B14" i="1" s="1"/>
  <c r="G16" i="1"/>
  <c r="D29" i="1"/>
  <c r="D28" i="1" s="1"/>
  <c r="M43" i="1"/>
  <c r="M30" i="1" s="1"/>
  <c r="P48" i="1"/>
  <c r="P78" i="1"/>
  <c r="O81" i="1"/>
  <c r="P81" i="1"/>
  <c r="K80" i="1"/>
  <c r="N81" i="1"/>
  <c r="N80" i="1" s="1"/>
  <c r="O85" i="1"/>
  <c r="M85" i="1"/>
  <c r="M86" i="1"/>
  <c r="N90" i="1"/>
  <c r="M93" i="1"/>
  <c r="L103" i="1"/>
  <c r="L102" i="1" s="1"/>
  <c r="K106" i="1"/>
  <c r="N141" i="1"/>
  <c r="M141" i="1"/>
  <c r="P141" i="1"/>
  <c r="O141" i="1"/>
  <c r="N165" i="1"/>
  <c r="N214" i="1"/>
  <c r="M214" i="1"/>
  <c r="O214" i="1"/>
  <c r="O226" i="1"/>
  <c r="H175" i="1"/>
  <c r="E104" i="1"/>
  <c r="H104" i="1" s="1"/>
  <c r="O66" i="1"/>
  <c r="P66" i="1"/>
  <c r="M40" i="1"/>
  <c r="O40" i="1"/>
  <c r="N40" i="1"/>
  <c r="N39" i="1" s="1"/>
  <c r="M67" i="1"/>
  <c r="K72" i="1"/>
  <c r="O73" i="1"/>
  <c r="O84" i="1"/>
  <c r="M84" i="1"/>
  <c r="P84" i="1"/>
  <c r="H106" i="1"/>
  <c r="N134" i="1"/>
  <c r="N130" i="1" s="1"/>
  <c r="N110" i="1" s="1"/>
  <c r="M134" i="1"/>
  <c r="M130" i="1" s="1"/>
  <c r="M110" i="1" s="1"/>
  <c r="P134" i="1"/>
  <c r="O134" i="1"/>
  <c r="N168" i="1"/>
  <c r="P33" i="1"/>
  <c r="O33" i="1"/>
  <c r="M50" i="1"/>
  <c r="O56" i="1"/>
  <c r="M56" i="1"/>
  <c r="N66" i="1"/>
  <c r="N84" i="1"/>
  <c r="P111" i="1"/>
  <c r="O111" i="1"/>
  <c r="N124" i="1"/>
  <c r="N188" i="1"/>
  <c r="M188" i="1"/>
  <c r="P188" i="1"/>
  <c r="K30" i="1"/>
  <c r="H33" i="1"/>
  <c r="E32" i="1"/>
  <c r="P37" i="1"/>
  <c r="O37" i="1"/>
  <c r="O47" i="1"/>
  <c r="K46" i="1"/>
  <c r="N47" i="1"/>
  <c r="O52" i="1"/>
  <c r="M52" i="1"/>
  <c r="M51" i="1" s="1"/>
  <c r="K51" i="1"/>
  <c r="P74" i="1"/>
  <c r="N74" i="1"/>
  <c r="N73" i="1" s="1"/>
  <c r="M80" i="1"/>
  <c r="N86" i="1"/>
  <c r="O90" i="1"/>
  <c r="O93" i="1"/>
  <c r="N106" i="1"/>
  <c r="N156" i="1"/>
  <c r="P226" i="1"/>
  <c r="N233" i="1"/>
  <c r="N232" i="1" s="1"/>
  <c r="M233" i="1"/>
  <c r="M232" i="1" s="1"/>
  <c r="M231" i="1" s="1"/>
  <c r="K232" i="1"/>
  <c r="O238" i="1"/>
  <c r="P238" i="1"/>
  <c r="N192" i="1"/>
  <c r="M192" i="1"/>
  <c r="N145" i="1"/>
  <c r="M145" i="1"/>
  <c r="N180" i="1"/>
  <c r="M180" i="1"/>
  <c r="M176" i="1" s="1"/>
  <c r="O180" i="1"/>
  <c r="P42" i="1"/>
  <c r="M66" i="1"/>
  <c r="L79" i="1"/>
  <c r="L29" i="1" s="1"/>
  <c r="L28" i="1" s="1"/>
  <c r="O86" i="1"/>
  <c r="P180" i="1"/>
  <c r="N206" i="1"/>
  <c r="M206" i="1"/>
  <c r="P206" i="1"/>
  <c r="P244" i="1"/>
  <c r="O244" i="1"/>
  <c r="E20" i="1"/>
  <c r="G20" i="1" s="1"/>
  <c r="P36" i="1"/>
  <c r="N36" i="1"/>
  <c r="N33" i="1" s="1"/>
  <c r="N32" i="1" s="1"/>
  <c r="M36" i="1"/>
  <c r="P40" i="1"/>
  <c r="N48" i="1"/>
  <c r="O58" i="1"/>
  <c r="N58" i="1"/>
  <c r="M78" i="1"/>
  <c r="K176" i="1"/>
  <c r="K32" i="1"/>
  <c r="M37" i="1"/>
  <c r="M33" i="1" s="1"/>
  <c r="M32" i="1" s="1"/>
  <c r="M47" i="1"/>
  <c r="M46" i="1" s="1"/>
  <c r="M45" i="1" s="1"/>
  <c r="N52" i="1"/>
  <c r="N51" i="1" s="1"/>
  <c r="E64" i="1"/>
  <c r="H64" i="1" s="1"/>
  <c r="H67" i="1"/>
  <c r="M74" i="1"/>
  <c r="M73" i="1" s="1"/>
  <c r="H76" i="1"/>
  <c r="C103" i="1"/>
  <c r="C102" i="1" s="1"/>
  <c r="N210" i="1"/>
  <c r="M210" i="1"/>
  <c r="N222" i="1"/>
  <c r="M222" i="1"/>
  <c r="P222" i="1"/>
  <c r="O233" i="1"/>
  <c r="M55" i="1"/>
  <c r="K54" i="1"/>
  <c r="P89" i="1"/>
  <c r="N89" i="1"/>
  <c r="N184" i="1"/>
  <c r="M184" i="1"/>
  <c r="N218" i="1"/>
  <c r="M218" i="1"/>
  <c r="O77" i="1"/>
  <c r="M77" i="1"/>
  <c r="M76" i="1" s="1"/>
  <c r="K76" i="1"/>
  <c r="O49" i="1"/>
  <c r="M49" i="1"/>
  <c r="N55" i="1"/>
  <c r="N54" i="1" s="1"/>
  <c r="N53" i="1" s="1"/>
  <c r="O65" i="1"/>
  <c r="M65" i="1"/>
  <c r="K64" i="1"/>
  <c r="P67" i="1"/>
  <c r="M75" i="1"/>
  <c r="N77" i="1"/>
  <c r="H86" i="1"/>
  <c r="M89" i="1"/>
  <c r="N109" i="1"/>
  <c r="M109" i="1"/>
  <c r="M106" i="1" s="1"/>
  <c r="K130" i="1"/>
  <c r="N137" i="1"/>
  <c r="N136" i="1" s="1"/>
  <c r="N135" i="1" s="1"/>
  <c r="M137" i="1"/>
  <c r="K136" i="1"/>
  <c r="N153" i="1"/>
  <c r="M153" i="1"/>
  <c r="P161" i="1"/>
  <c r="O161" i="1"/>
  <c r="N170" i="1"/>
  <c r="M170" i="1"/>
  <c r="M168" i="1" s="1"/>
  <c r="M164" i="1" s="1"/>
  <c r="O184" i="1"/>
  <c r="O218" i="1"/>
  <c r="N230" i="1"/>
  <c r="M230" i="1"/>
  <c r="N237" i="1"/>
  <c r="M237" i="1"/>
  <c r="P49" i="1"/>
  <c r="P55" i="1"/>
  <c r="N57" i="1"/>
  <c r="P65" i="1"/>
  <c r="P70" i="1"/>
  <c r="N70" i="1"/>
  <c r="O75" i="1"/>
  <c r="O83" i="1"/>
  <c r="N94" i="1"/>
  <c r="P137" i="1"/>
  <c r="N149" i="1"/>
  <c r="M149" i="1"/>
  <c r="P153" i="1"/>
  <c r="P170" i="1"/>
  <c r="N173" i="1"/>
  <c r="N172" i="1" s="1"/>
  <c r="N171" i="1" s="1"/>
  <c r="M173" i="1"/>
  <c r="M172" i="1" s="1"/>
  <c r="M171" i="1" s="1"/>
  <c r="K172" i="1"/>
  <c r="O230" i="1"/>
  <c r="O237" i="1"/>
  <c r="N245" i="1"/>
  <c r="N244" i="1" s="1"/>
  <c r="M245" i="1"/>
  <c r="M244" i="1" s="1"/>
  <c r="N241" i="1"/>
  <c r="N238" i="1" s="1"/>
  <c r="P172" i="1" l="1"/>
  <c r="O172" i="1"/>
  <c r="K171" i="1"/>
  <c r="N103" i="1"/>
  <c r="N102" i="1" s="1"/>
  <c r="P130" i="1"/>
  <c r="O130" i="1"/>
  <c r="P64" i="1"/>
  <c r="O64" i="1"/>
  <c r="P54" i="1"/>
  <c r="K53" i="1"/>
  <c r="O54" i="1"/>
  <c r="M204" i="1"/>
  <c r="M175" i="1" s="1"/>
  <c r="M104" i="1" s="1"/>
  <c r="O30" i="1"/>
  <c r="P30" i="1"/>
  <c r="C14" i="1"/>
  <c r="P60" i="1"/>
  <c r="O60" i="1"/>
  <c r="D12" i="1"/>
  <c r="M64" i="1"/>
  <c r="M54" i="1"/>
  <c r="M53" i="1" s="1"/>
  <c r="O32" i="1"/>
  <c r="P32" i="1"/>
  <c r="N204" i="1"/>
  <c r="K231" i="1"/>
  <c r="P232" i="1"/>
  <c r="O232" i="1"/>
  <c r="N46" i="1"/>
  <c r="N45" i="1" s="1"/>
  <c r="N64" i="1"/>
  <c r="O72" i="1"/>
  <c r="P72" i="1"/>
  <c r="P41" i="1"/>
  <c r="O41" i="1"/>
  <c r="K39" i="1"/>
  <c r="K29" i="1" s="1"/>
  <c r="N79" i="1"/>
  <c r="N231" i="1"/>
  <c r="O80" i="1"/>
  <c r="K79" i="1"/>
  <c r="P80" i="1"/>
  <c r="G19" i="1"/>
  <c r="G18" i="1" s="1"/>
  <c r="E18" i="1"/>
  <c r="K19" i="1"/>
  <c r="H19" i="1"/>
  <c r="H20" i="1"/>
  <c r="K20" i="1"/>
  <c r="H103" i="1"/>
  <c r="E102" i="1"/>
  <c r="H102" i="1" s="1"/>
  <c r="M72" i="1"/>
  <c r="M79" i="1"/>
  <c r="B12" i="1"/>
  <c r="K135" i="1"/>
  <c r="P136" i="1"/>
  <c r="O136" i="1"/>
  <c r="N76" i="1"/>
  <c r="N72" i="1" s="1"/>
  <c r="M39" i="1"/>
  <c r="M29" i="1" s="1"/>
  <c r="M28" i="1" s="1"/>
  <c r="K175" i="1"/>
  <c r="P176" i="1"/>
  <c r="O176" i="1"/>
  <c r="O46" i="1"/>
  <c r="K45" i="1"/>
  <c r="P46" i="1"/>
  <c r="N175" i="1"/>
  <c r="N104" i="1" s="1"/>
  <c r="O106" i="1"/>
  <c r="P106" i="1"/>
  <c r="M136" i="1"/>
  <c r="M135" i="1" s="1"/>
  <c r="M103" i="1" s="1"/>
  <c r="M102" i="1" s="1"/>
  <c r="P76" i="1"/>
  <c r="O76" i="1"/>
  <c r="O51" i="1"/>
  <c r="P51" i="1"/>
  <c r="E15" i="1"/>
  <c r="H32" i="1"/>
  <c r="E29" i="1"/>
  <c r="K110" i="1"/>
  <c r="N164" i="1"/>
  <c r="N29" i="1" l="1"/>
  <c r="N28" i="1" s="1"/>
  <c r="K28" i="1"/>
  <c r="P29" i="1"/>
  <c r="O29" i="1"/>
  <c r="P171" i="1"/>
  <c r="O171" i="1"/>
  <c r="P45" i="1"/>
  <c r="O45" i="1"/>
  <c r="P79" i="1"/>
  <c r="O79" i="1"/>
  <c r="K15" i="1"/>
  <c r="E14" i="1"/>
  <c r="H15" i="1"/>
  <c r="G15" i="1"/>
  <c r="G14" i="1" s="1"/>
  <c r="G12" i="1" s="1"/>
  <c r="P53" i="1"/>
  <c r="O53" i="1"/>
  <c r="P20" i="1"/>
  <c r="O20" i="1"/>
  <c r="M20" i="1"/>
  <c r="N20" i="1"/>
  <c r="C12" i="1"/>
  <c r="O39" i="1"/>
  <c r="P39" i="1"/>
  <c r="H18" i="1"/>
  <c r="K18" i="1"/>
  <c r="P231" i="1"/>
  <c r="O231" i="1"/>
  <c r="O110" i="1"/>
  <c r="P110" i="1"/>
  <c r="P135" i="1"/>
  <c r="O135" i="1"/>
  <c r="K104" i="1"/>
  <c r="P175" i="1"/>
  <c r="O175" i="1"/>
  <c r="O19" i="1"/>
  <c r="P19" i="1"/>
  <c r="N19" i="1"/>
  <c r="M19" i="1"/>
  <c r="H29" i="1"/>
  <c r="E28" i="1"/>
  <c r="H28" i="1" s="1"/>
  <c r="K103" i="1"/>
  <c r="P103" i="1" l="1"/>
  <c r="K102" i="1"/>
  <c r="O103" i="1"/>
  <c r="P15" i="1"/>
  <c r="O15" i="1"/>
  <c r="M15" i="1"/>
  <c r="N15" i="1"/>
  <c r="K14" i="1"/>
  <c r="H14" i="1"/>
  <c r="E12" i="1"/>
  <c r="O18" i="1"/>
  <c r="P18" i="1"/>
  <c r="M18" i="1"/>
  <c r="N18" i="1"/>
  <c r="O28" i="1"/>
  <c r="P28" i="1"/>
  <c r="O104" i="1"/>
  <c r="P104" i="1"/>
  <c r="K12" i="1" l="1"/>
  <c r="H12" i="1"/>
  <c r="P102" i="1"/>
  <c r="O102" i="1"/>
  <c r="P14" i="1"/>
  <c r="O14" i="1"/>
  <c r="M14" i="1"/>
  <c r="N14" i="1"/>
  <c r="P12" i="1" l="1"/>
  <c r="O12" i="1"/>
  <c r="M12" i="1"/>
  <c r="N12" i="1"/>
</calcChain>
</file>

<file path=xl/sharedStrings.xml><?xml version="1.0" encoding="utf-8"?>
<sst xmlns="http://schemas.openxmlformats.org/spreadsheetml/2006/main" count="301" uniqueCount="248">
  <si>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</si>
  <si>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</si>
  <si>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</si>
  <si>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</si>
  <si>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31 DE AGOSTO DE 2020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</si>
  <si>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</si>
  <si>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</si>
  <si>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</si>
  <si>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</si>
  <si>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</si>
  <si>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</si>
  <si>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</si>
  <si>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</si>
  <si>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</si>
  <si>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</si>
  <si>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</si>
  <si>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</si>
  <si>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</si>
  <si>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>INGRESO</t>
  </si>
  <si>
    <t>DIFERENCIA DE INGRESOS Y GASTOS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</si>
  <si>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</si>
  <si>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</si>
  <si>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</si>
  <si>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</si>
  <si>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</si>
  <si>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5 = (4/3*100)</t>
  </si>
  <si>
    <t>8= (4+6+7)</t>
  </si>
  <si>
    <t>10= (3-8)</t>
  </si>
  <si>
    <t>11 = (2-8)</t>
  </si>
  <si>
    <t>12= (8/3*100)</t>
  </si>
  <si>
    <t>13 =(8/2*100)</t>
  </si>
  <si>
    <t>TOTAL</t>
  </si>
  <si>
    <t>PRESUPUESTO DE FUNCIONAMIENTO</t>
  </si>
  <si>
    <t>FUNCIONAMIENTO SEDE</t>
  </si>
  <si>
    <t>FUNCIONAMIENTO DESCENTRALIZACION</t>
  </si>
  <si>
    <t>PRESUPUESTO DE INVERSIÓN</t>
  </si>
  <si>
    <t>INVERSIÓN SEDE</t>
  </si>
  <si>
    <t>INVERSIÓN DESCENTRALIZACION</t>
  </si>
  <si>
    <t xml:space="preserve">PRESUPUESTO DE FUNCIONAMIENTO </t>
  </si>
  <si>
    <t>TOTAL PRESUPUESTO DE FUNCIONAMIENTO…</t>
  </si>
  <si>
    <t>TOTAL PRESUPUESTO DE FUNCIONAMIENTO SEDE…</t>
  </si>
  <si>
    <t>TOTAL PRESUPUESTO DE FUNCIONAMIENTO DESCENTRALIZACION…</t>
  </si>
  <si>
    <t>1- LEGISLACIÓN MUNICIPAL</t>
  </si>
  <si>
    <t>01- Consejo Municipal</t>
  </si>
  <si>
    <t>02- Presidencia del Consejo</t>
  </si>
  <si>
    <t>03- Secretaria del Consejo</t>
  </si>
  <si>
    <t>04- Prensa del Consejo</t>
  </si>
  <si>
    <t>02- Junta Comunal</t>
  </si>
  <si>
    <t>2- EJECUCIÓN DE LA POLÍTICA DESPACHO MUNICIPAL</t>
  </si>
  <si>
    <t>01- Despacho del Alcalde</t>
  </si>
  <si>
    <t>02- Secretaria General</t>
  </si>
  <si>
    <t>01- Secretaria General</t>
  </si>
  <si>
    <t>02- DESCENTRALIZACIÓN</t>
  </si>
  <si>
    <t>03- Dirección de Recursos Humano</t>
  </si>
  <si>
    <t>3- ASESORÍA MUNICIPAL</t>
  </si>
  <si>
    <t>01- Servicios de Auditoria</t>
  </si>
  <si>
    <t>01- Dirección de Auditoria Interna</t>
  </si>
  <si>
    <t>02- Oficina de Auditoria de la Contraloría</t>
  </si>
  <si>
    <t>02- Dirección de Comunicación y Relaciones Públicas</t>
  </si>
  <si>
    <t>04- Oficina de Cooperación Internacional e Internacional</t>
  </si>
  <si>
    <t>4- DIRECCIÓN PLANIFICACIÓN ESTRATÉGICA Y PRESUPUESTO</t>
  </si>
  <si>
    <t>01- Dirección De Planificación Estratégica Y Presupuesto</t>
  </si>
  <si>
    <t>5- ADMINISTRACIÓN</t>
  </si>
  <si>
    <t>01- Servicios Internos Administrativos</t>
  </si>
  <si>
    <t>01- Dirección De Servicios Administrativos</t>
  </si>
  <si>
    <t>02- Subdirección De Administración Y Servicios</t>
  </si>
  <si>
    <t>03- Dirección De Tecnología E Innovación</t>
  </si>
  <si>
    <t>04- Subdirección De Compras</t>
  </si>
  <si>
    <t>05- Subdirección De Contrataciones Publicas</t>
  </si>
  <si>
    <t>6- FINANZA MUNICIPALES</t>
  </si>
  <si>
    <t>01- Tesorería Municipal</t>
  </si>
  <si>
    <t>02- Administración Financiera</t>
  </si>
  <si>
    <t>03- Administración Tributaría</t>
  </si>
  <si>
    <t>7- DESARROLLO URBANO</t>
  </si>
  <si>
    <t>01- Dirección De Obras Y Construcciones Municipales</t>
  </si>
  <si>
    <t>02- Dirección De Planificación Urbana</t>
  </si>
  <si>
    <t>03- Dirección De Gestión Ambiental</t>
  </si>
  <si>
    <t>01- Dirección De Gestión Ambiental</t>
  </si>
  <si>
    <t>03- Subdirección De Áreas Verdes Y Vida Animal</t>
  </si>
  <si>
    <t>04- Dirección De Proyectos Especiales</t>
  </si>
  <si>
    <t>06- Dirección De Resiliencia</t>
  </si>
  <si>
    <t>8- SERVICIOS LEGALES MUNICIPALES</t>
  </si>
  <si>
    <t>01- Gestión Legal Y Justicias</t>
  </si>
  <si>
    <t>01- Dirección De Gestión Legal Y Justicia</t>
  </si>
  <si>
    <t>02- Subdirección De Justica Comunitaria De Paz</t>
  </si>
  <si>
    <t>02- Seguridad Municipal</t>
  </si>
  <si>
    <t>01- Dirección De Seguridad Municipal</t>
  </si>
  <si>
    <t>02- Subdirección De Seguridad Ciudadana</t>
  </si>
  <si>
    <t>9- BIENESTAR ECONÓMICO Y SOCIAL</t>
  </si>
  <si>
    <t>02- Gestión Social</t>
  </si>
  <si>
    <t>01- Dirección De Gestión Social</t>
  </si>
  <si>
    <t>02- Subdirección De Desarrollo Social</t>
  </si>
  <si>
    <t>03- Dirección De Cultura Y Educación Ciudadana</t>
  </si>
  <si>
    <t>04- Subdirección De Deportes Y Recreación</t>
  </si>
  <si>
    <t>05- Subdirección De Obras Comunitarias</t>
  </si>
  <si>
    <t>03- Servicios</t>
  </si>
  <si>
    <t>01- Dirección De Servicios A La Comunidad</t>
  </si>
  <si>
    <t>02- Subdirección De Empresas Municipales</t>
  </si>
  <si>
    <t>03- Subdirección De Eventos</t>
  </si>
  <si>
    <t>04- Subdirección De Microempresarios</t>
  </si>
  <si>
    <t>05- Dirección De Mercados</t>
  </si>
  <si>
    <t>06- Parque Municipal Summit</t>
  </si>
  <si>
    <t>04- Dirección De Participación Ciudadana Y Transparencias</t>
  </si>
  <si>
    <t>05- Dirección De Las Etnias</t>
  </si>
  <si>
    <t xml:space="preserve">  </t>
  </si>
  <si>
    <t>TOTAL PRESUPUESTO DE INVERSIÓN…</t>
  </si>
  <si>
    <t>TOTAL PRESUPUESTO DE INVERSIÓN SEDE…</t>
  </si>
  <si>
    <t>TOTAL PRESUPUESTO DE INVERSIÓN DESCENTRALIZACION…</t>
  </si>
  <si>
    <t>Mantenimiento y Reparación de Edificio</t>
  </si>
  <si>
    <t>02- Juntas Comunales (A Razón de B/.850,00 x Cada Una (26)</t>
  </si>
  <si>
    <t>2-  CONT. REHAB. Y MANT. DE OBRAS E INFRAESTRUCTURA</t>
  </si>
  <si>
    <t>01- Construcción de Obras e Infraestructuras</t>
  </si>
  <si>
    <t>01- Cancha de Futbol Sintética Kuna Nega, Ancón</t>
  </si>
  <si>
    <t>03- Cancha de Futbol Sintética El Vallecito, Las Cumbres</t>
  </si>
  <si>
    <t>04- Cancha de Futbol Sintética Gonzalillo, Ernesto Córdoba</t>
  </si>
  <si>
    <t>05- Cancha de Futbol Sintética 24 De Diciembre</t>
  </si>
  <si>
    <t>06- Cancha de Futbol Sintética Tocumen</t>
  </si>
  <si>
    <t>07- Cancha de Futbol Sintética Alcalde Díaz Centro</t>
  </si>
  <si>
    <t>08- Cancha de Futbol Sintética San Francisco</t>
  </si>
  <si>
    <t>09- Complejo Deportivo Pacora Centro</t>
  </si>
  <si>
    <t>10- Cancha de Futbol Sintética Pacora Sector 4</t>
  </si>
  <si>
    <t>11- Cancha de Futbol Sintética Plaza Amador</t>
  </si>
  <si>
    <t>12- Mantenimiento de Piscinas Municipales</t>
  </si>
  <si>
    <t>16- Restauración de Estructura Municipal (Instalaciones Deportivas Ernesto Córdoba)</t>
  </si>
  <si>
    <t>02- Otras Infraestructuras</t>
  </si>
  <si>
    <t>02- Mejoras y Ampliación de Cementerios</t>
  </si>
  <si>
    <t>03- Construcción de Oficinas en Cementerios</t>
  </si>
  <si>
    <t>04- Equipamiento de Oficinas en Cementerios</t>
  </si>
  <si>
    <t>05- Construcción del Pueblito Indígenas</t>
  </si>
  <si>
    <t>06- Remodelación de Años Dorado</t>
  </si>
  <si>
    <t>3- Mantenimiento de Obras e Infraestructuras</t>
  </si>
  <si>
    <t xml:space="preserve">01- Limpieza y Aseo del Edificio Hatillo </t>
  </si>
  <si>
    <t>03- Limpiezas y Fumigación de Instalaciones Municipales</t>
  </si>
  <si>
    <t>04- Limpieza del Cristal Plaza y  Otras Oficinas Municipales</t>
  </si>
  <si>
    <t>05- Limpieza de Plaza de Las Américas</t>
  </si>
  <si>
    <t>OBRAS Y ACTIVIDADES DE INTERÉS SOCIAL</t>
  </si>
  <si>
    <t>01- Obras de Interés Social</t>
  </si>
  <si>
    <t>04- África en América</t>
  </si>
  <si>
    <t>05- Centro Recreativo de Recursos Artísticos</t>
  </si>
  <si>
    <t>06- Vacaciones Creativas</t>
  </si>
  <si>
    <t>07- Casa Cultural</t>
  </si>
  <si>
    <t>08- Museo de la Ciudad</t>
  </si>
  <si>
    <t>09- Festival MUPA</t>
  </si>
  <si>
    <t>10- Plan Municipal de Fomento a la Lectura</t>
  </si>
  <si>
    <t>11- Festival Massiva</t>
  </si>
  <si>
    <t>12- Gestión Comunitaria Teatro/Cine</t>
  </si>
  <si>
    <t>13- Festival MUPA de Murales</t>
  </si>
  <si>
    <t>14- Festival de Arte Urbano</t>
  </si>
  <si>
    <t>15- Publicaciones Mupa</t>
  </si>
  <si>
    <t>16- Mi Testimonios</t>
  </si>
  <si>
    <t>17- Educación y Sencibilizacion  para Energía Eléctrica</t>
  </si>
  <si>
    <t>18- Educción y Reducción de Riesgo de Desastres</t>
  </si>
  <si>
    <t>19- Implementación de la Reducción de Riesgo de Desastres</t>
  </si>
  <si>
    <t>20- Haciendo Mi Ciudad Resiliente</t>
  </si>
  <si>
    <t>21- Actividades Culturales Étnicas</t>
  </si>
  <si>
    <t>22- Reencuentro de Mil Polleras</t>
  </si>
  <si>
    <t>02- Desfile de Navidad</t>
  </si>
  <si>
    <t>01- Desfile de Navidad (2019 - 2020)</t>
  </si>
  <si>
    <t>02- Desfile del Día del Niño</t>
  </si>
  <si>
    <t xml:space="preserve">   05- Asistencia Social (Materiales)</t>
  </si>
  <si>
    <t xml:space="preserve">   09- Recreo Via</t>
  </si>
  <si>
    <t>5- FORTALECIMIENTO EN GESTION FINANCIERA Y TRIBUTARIA</t>
  </si>
  <si>
    <t>02- Fortalecimiento General</t>
  </si>
  <si>
    <t>02- Adquisición de Placas y Calcomanías Vehiculares</t>
  </si>
  <si>
    <t>6- APOYO LOGÍSTICO</t>
  </si>
  <si>
    <t>01- Apoyo Logístico</t>
  </si>
  <si>
    <t xml:space="preserve">   01- Proyecto Basura Cero </t>
  </si>
  <si>
    <t xml:space="preserve">03- Consultoría Calle Uruguay </t>
  </si>
  <si>
    <t xml:space="preserve">03- Administración Tributaria </t>
  </si>
  <si>
    <t>01- Patronato Summith</t>
  </si>
  <si>
    <t>04- Dialogo del Agua</t>
  </si>
  <si>
    <t>7- OBRAS Y EQUIPAMIENTO SANITARIO</t>
  </si>
  <si>
    <t>01- Obras y Equipamiento Sanitario (Otras Obras Sanitarias)</t>
  </si>
  <si>
    <t>01- Recolección de los Desechos de los Mercado Vigencia Expirada /Adquisición de Terreno Nuevos para los Mercados</t>
  </si>
  <si>
    <t xml:space="preserve">  02- Mantenimiento de Sabores del Corrillo </t>
  </si>
  <si>
    <t>8- INVERSIONES ESPECIALES (DESCENT.)</t>
  </si>
  <si>
    <t>01- Construcciones Mejoras y Adecuaciones.</t>
  </si>
  <si>
    <t>1. Proyectos de Juntas Comunales</t>
  </si>
  <si>
    <t>2. Intervención Urbana de Calle Uruguay</t>
  </si>
  <si>
    <t>3. Intervención Urbana de Vía Argentina</t>
  </si>
  <si>
    <t>5. Construcción de Aceras - Vía España</t>
  </si>
  <si>
    <t>6. Señalética / Nomenclatura</t>
  </si>
  <si>
    <t>7. Parque Norte</t>
  </si>
  <si>
    <t>8.  Salsipuedes Renovaciòn Urbana</t>
  </si>
  <si>
    <t>11. Adecuación, Diseño y Equipamiento Del Centro De Operación de Seguridad</t>
  </si>
  <si>
    <t>14.  Construcción Complejo Deportivo Roberto Kelly</t>
  </si>
  <si>
    <t>21. Mejoras Existentes al Mercado Del Marisco</t>
  </si>
  <si>
    <t>23. Mejoras Existentes al Mercado San Felipe Neri</t>
  </si>
  <si>
    <t>24. Construcción de 5 Mercados Periféricos</t>
  </si>
  <si>
    <t>25. Mantenimiento (Limpieza de Plazas Parques y Jardines)</t>
  </si>
  <si>
    <t>27. Punto de Cultura</t>
  </si>
  <si>
    <t>28. Veredas Para Ti y Otros (Construcción)</t>
  </si>
  <si>
    <t>31. Reparaciones de las Principales Calles de La Locería</t>
  </si>
  <si>
    <t>32. Adecuación y Hab. de la Casa Comunal de Villa Linda</t>
  </si>
  <si>
    <t>37. Primera Etapa Plan Maestro de Summit</t>
  </si>
  <si>
    <t>38. Mejora a Mi Pueblito Afroantillano</t>
  </si>
  <si>
    <t>41. Plan Ditritorial</t>
  </si>
  <si>
    <t>45. Construcción de Cancha Artes y Oficios</t>
  </si>
  <si>
    <t>46. Construcción de Cancha Plaza Amador Cocoliso Tejada</t>
  </si>
  <si>
    <t>50. Participación Ciudadana</t>
  </si>
  <si>
    <t>51. Terraplén</t>
  </si>
  <si>
    <t>52. Recuperación de Monumentos</t>
  </si>
  <si>
    <t>53. Recuperaciòn del Espacio Publico</t>
  </si>
  <si>
    <t>54. Mobilidad Urbana</t>
  </si>
  <si>
    <t>02- Juntas Comunales</t>
  </si>
  <si>
    <t>01- Junta Comunal de Alcalde Díaz</t>
  </si>
  <si>
    <t>02- Junta Comunal de Ancón</t>
  </si>
  <si>
    <t>03- Junta Comunal de Bella Vista</t>
  </si>
  <si>
    <t>04- Junta Comunal de Bethania</t>
  </si>
  <si>
    <t>05- Junta Comunal de Calidonia</t>
  </si>
  <si>
    <t>06- Junta Comunal de Curundú</t>
  </si>
  <si>
    <t>07- Junta Comunal de Chorrillo</t>
  </si>
  <si>
    <t>08-   Junta Comunal de Chilibre</t>
  </si>
  <si>
    <t>09- Junta Comunal de Juan Díaz</t>
  </si>
  <si>
    <t>10- Junta Comunal de Pacora</t>
  </si>
  <si>
    <t>11- Junta Comunal de Parque Lefevre</t>
  </si>
  <si>
    <t>12- Junta Comunal de Pedregal</t>
  </si>
  <si>
    <t>13- Junta Comunal de Pueblo Nuevo</t>
  </si>
  <si>
    <t>14- Junta Comunal de Rio Abajo</t>
  </si>
  <si>
    <t>15- Junta Comunal de San Felipe</t>
  </si>
  <si>
    <t>16- Junta Comunal San Francisco</t>
  </si>
  <si>
    <t>17- Junta Comunal de San Martín</t>
  </si>
  <si>
    <t>18- Junta Comunal de Santa Ana</t>
  </si>
  <si>
    <t>19- Junta Comunal de Tocumen</t>
  </si>
  <si>
    <t>20- Junta Comunal de Mañanita</t>
  </si>
  <si>
    <t>21- Junta Comunal de 24 de Diciembre</t>
  </si>
  <si>
    <t>22- Junta Comunal de Ernesto Córdoba</t>
  </si>
  <si>
    <t>23- Junta Comunal de Las Cumbres</t>
  </si>
  <si>
    <t>24- Junta Comunal de Caimitillo</t>
  </si>
  <si>
    <t>25- Junta Comunal de Don Bosco</t>
  </si>
  <si>
    <t>26- Junta Comunal de las Garzas</t>
  </si>
  <si>
    <t>9- Ornato y Medio Ambiente</t>
  </si>
  <si>
    <t>01- Ase (Mantenimiento de Obras e Infraestructuras)</t>
  </si>
  <si>
    <t>01- Recolección de los Desechos Mercado San Felipe Neri</t>
  </si>
  <si>
    <t>02- Recolección de los Derechos de Mercado de Marisco</t>
  </si>
  <si>
    <t>03- Recolección de los Desechos de Mercado de Pacora</t>
  </si>
  <si>
    <t>04- Recolección de Mercado Plaza de Las Américas</t>
  </si>
  <si>
    <t>05- Recolección de Mercado del Cruce y Viaducto 3 de Noviembre</t>
  </si>
  <si>
    <t>02- Subgerencia de Desarrollo Social (Mantenimiento de Obras e Infraestructuras)</t>
  </si>
  <si>
    <t>4-Limpieza Mensual del Complejo de Restaurante de Sabores del Chorrillo</t>
  </si>
  <si>
    <t>06- Limpieza del Mercado de Marisco</t>
  </si>
  <si>
    <t>07- Mantenimiento y Limpieza Integral Mercado San Felipe Neri</t>
  </si>
  <si>
    <t>08- Limpieza del Mercado de Pacora</t>
  </si>
  <si>
    <t>09- Limpieza Mensual del Complejo de Restaurante de Sabores del Chorrillo</t>
  </si>
  <si>
    <t>03- Ornato y Medio Ambiente</t>
  </si>
  <si>
    <t xml:space="preserve">04- Mantenimiento de los Elevadores del Edificio Hatillo </t>
  </si>
  <si>
    <t xml:space="preserve">05- SUBGERENCIA  DE MERCADO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</si>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</sst>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sz val="14"/>
      <color theme="1"/>
      <name val="Arial Narrow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u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7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 wrapText="1"/>
    </xf>
    <xf numFmtId="3" fontId="9" fillId="5" borderId="5" xfId="0" applyNumberFormat="1" applyFont="1" applyFill="1" applyBorder="1" applyAlignment="1">
      <alignment vertical="center"/>
    </xf>
    <xf numFmtId="4" fontId="9" fillId="5" borderId="5" xfId="0" applyNumberFormat="1" applyFont="1" applyFill="1" applyBorder="1" applyAlignment="1">
      <alignment vertical="center"/>
    </xf>
    <xf numFmtId="3" fontId="3" fillId="0" borderId="0" xfId="0" applyNumberFormat="1" applyFont="1"/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left" vertical="center" wrapText="1"/>
    </xf>
    <xf numFmtId="3" fontId="11" fillId="6" borderId="5" xfId="0" applyNumberFormat="1" applyFont="1" applyFill="1" applyBorder="1" applyAlignment="1">
      <alignment vertical="center"/>
    </xf>
    <xf numFmtId="4" fontId="11" fillId="6" borderId="5" xfId="0" applyNumberFormat="1" applyFont="1" applyFill="1" applyBorder="1" applyAlignment="1">
      <alignment vertical="center"/>
    </xf>
    <xf numFmtId="4" fontId="6" fillId="6" borderId="5" xfId="0" applyNumberFormat="1" applyFont="1" applyFill="1" applyBorder="1" applyAlignment="1">
      <alignment vertical="center"/>
    </xf>
    <xf numFmtId="3" fontId="0" fillId="0" borderId="0" xfId="0" applyNumberFormat="1"/>
    <xf numFmtId="0" fontId="12" fillId="0" borderId="5" xfId="0" applyFont="1" applyFill="1" applyBorder="1" applyAlignment="1">
      <alignment horizontal="left" vertical="center" wrapText="1" indent="2"/>
    </xf>
    <xf numFmtId="3" fontId="12" fillId="0" borderId="5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right" vertical="center" wrapText="1"/>
    </xf>
    <xf numFmtId="3" fontId="6" fillId="6" borderId="5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left" vertical="center" wrapText="1"/>
    </xf>
    <xf numFmtId="3" fontId="6" fillId="7" borderId="5" xfId="0" applyNumberFormat="1" applyFont="1" applyFill="1" applyBorder="1" applyAlignment="1">
      <alignment vertical="center"/>
    </xf>
    <xf numFmtId="4" fontId="6" fillId="7" borderId="5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" fontId="17" fillId="8" borderId="5" xfId="0" applyNumberFormat="1" applyFont="1" applyFill="1" applyBorder="1" applyAlignment="1">
      <alignment horizontal="left" vertical="center" wrapText="1"/>
    </xf>
    <xf numFmtId="3" fontId="17" fillId="8" borderId="5" xfId="0" applyNumberFormat="1" applyFont="1" applyFill="1" applyBorder="1" applyAlignment="1">
      <alignment vertical="center"/>
    </xf>
    <xf numFmtId="4" fontId="17" fillId="8" borderId="5" xfId="0" applyNumberFormat="1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/>
    <xf numFmtId="0" fontId="18" fillId="9" borderId="5" xfId="0" applyFont="1" applyFill="1" applyBorder="1" applyAlignment="1">
      <alignment horizontal="left" vertical="center" wrapText="1" indent="1"/>
    </xf>
    <xf numFmtId="3" fontId="19" fillId="9" borderId="5" xfId="0" applyNumberFormat="1" applyFont="1" applyFill="1" applyBorder="1" applyAlignment="1">
      <alignment vertical="center"/>
    </xf>
    <xf numFmtId="4" fontId="18" fillId="9" borderId="5" xfId="0" applyNumberFormat="1" applyFont="1" applyFill="1" applyBorder="1" applyAlignment="1">
      <alignment vertical="center"/>
    </xf>
    <xf numFmtId="4" fontId="19" fillId="9" borderId="5" xfId="0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indent="1"/>
    </xf>
    <xf numFmtId="0" fontId="20" fillId="0" borderId="5" xfId="0" applyFont="1" applyFill="1" applyBorder="1" applyAlignment="1">
      <alignment horizontal="left" vertical="center" wrapText="1" indent="2"/>
    </xf>
    <xf numFmtId="3" fontId="21" fillId="0" borderId="5" xfId="0" applyNumberFormat="1" applyFont="1" applyFill="1" applyBorder="1" applyAlignment="1">
      <alignment vertical="center"/>
    </xf>
    <xf numFmtId="4" fontId="21" fillId="0" borderId="5" xfId="0" applyNumberFormat="1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left" indent="1"/>
    </xf>
    <xf numFmtId="4" fontId="17" fillId="9" borderId="5" xfId="0" applyNumberFormat="1" applyFont="1" applyFill="1" applyBorder="1" applyAlignment="1">
      <alignment vertical="center"/>
    </xf>
    <xf numFmtId="0" fontId="22" fillId="0" borderId="0" xfId="0" applyFont="1" applyFill="1"/>
    <xf numFmtId="4" fontId="20" fillId="0" borderId="5" xfId="0" applyNumberFormat="1" applyFont="1" applyFill="1" applyBorder="1" applyAlignment="1">
      <alignment vertical="center"/>
    </xf>
    <xf numFmtId="0" fontId="23" fillId="0" borderId="5" xfId="0" applyFont="1" applyFill="1" applyBorder="1" applyAlignment="1">
      <alignment horizontal="left" vertical="center" wrapText="1" indent="2"/>
    </xf>
    <xf numFmtId="3" fontId="24" fillId="0" borderId="5" xfId="0" applyNumberFormat="1" applyFont="1" applyFill="1" applyBorder="1" applyAlignment="1">
      <alignment vertical="center"/>
    </xf>
    <xf numFmtId="4" fontId="23" fillId="0" borderId="5" xfId="0" applyNumberFormat="1" applyFont="1" applyFill="1" applyBorder="1" applyAlignment="1">
      <alignment vertical="center"/>
    </xf>
    <xf numFmtId="4" fontId="24" fillId="0" borderId="5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left" indent="1"/>
    </xf>
    <xf numFmtId="4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4" fillId="0" borderId="0" xfId="0" applyFont="1" applyAlignment="1">
      <alignment horizontal="left" indent="1"/>
    </xf>
    <xf numFmtId="3" fontId="3" fillId="0" borderId="0" xfId="0" applyNumberFormat="1" applyFont="1" applyFill="1" applyAlignment="1">
      <alignment horizontal="left" indent="1"/>
    </xf>
    <xf numFmtId="0" fontId="21" fillId="0" borderId="5" xfId="0" applyFont="1" applyFill="1" applyBorder="1" applyAlignment="1">
      <alignment horizontal="left" vertical="center" wrapText="1" indent="2"/>
    </xf>
    <xf numFmtId="2" fontId="21" fillId="0" borderId="5" xfId="0" applyNumberFormat="1" applyFont="1" applyFill="1" applyBorder="1" applyAlignment="1">
      <alignment vertical="center"/>
    </xf>
    <xf numFmtId="0" fontId="1" fillId="0" borderId="0" xfId="0" applyFont="1"/>
    <xf numFmtId="3" fontId="15" fillId="0" borderId="0" xfId="0" applyNumberFormat="1" applyFont="1"/>
    <xf numFmtId="2" fontId="21" fillId="9" borderId="5" xfId="0" applyNumberFormat="1" applyFont="1" applyFill="1" applyBorder="1" applyAlignment="1">
      <alignment vertical="center"/>
    </xf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8" fillId="0" borderId="0" xfId="0" applyFont="1"/>
    <xf numFmtId="0" fontId="15" fillId="0" borderId="0" xfId="0" applyFont="1" applyAlignment="1">
      <alignment horizontal="left" indent="1"/>
    </xf>
    <xf numFmtId="0" fontId="29" fillId="0" borderId="0" xfId="0" applyFont="1" applyFill="1"/>
    <xf numFmtId="0" fontId="14" fillId="0" borderId="0" xfId="0" applyFont="1" applyFill="1"/>
    <xf numFmtId="0" fontId="30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 indent="1"/>
    </xf>
    <xf numFmtId="0" fontId="31" fillId="0" borderId="0" xfId="0" applyFont="1" applyFill="1"/>
    <xf numFmtId="0" fontId="21" fillId="0" borderId="5" xfId="0" applyFont="1" applyFill="1" applyBorder="1" applyAlignment="1">
      <alignment horizontal="left" vertical="center" wrapText="1" indent="1"/>
    </xf>
    <xf numFmtId="0" fontId="32" fillId="0" borderId="0" xfId="0" applyFont="1"/>
    <xf numFmtId="0" fontId="33" fillId="0" borderId="0" xfId="0" applyFont="1"/>
    <xf numFmtId="0" fontId="31" fillId="0" borderId="0" xfId="0" applyFont="1"/>
    <xf numFmtId="0" fontId="34" fillId="0" borderId="0" xfId="0" applyFont="1"/>
    <xf numFmtId="0" fontId="0" fillId="0" borderId="0" xfId="0" applyFill="1" applyAlignment="1">
      <alignment horizontal="left" indent="1"/>
    </xf>
    <xf numFmtId="3" fontId="15" fillId="0" borderId="0" xfId="0" applyNumberFormat="1" applyFont="1" applyAlignment="1">
      <alignment horizontal="left" indent="1"/>
    </xf>
    <xf numFmtId="0" fontId="34" fillId="0" borderId="0" xfId="0" applyFont="1" applyAlignment="1">
      <alignment horizontal="left" indent="1"/>
    </xf>
    <xf numFmtId="3" fontId="3" fillId="0" borderId="0" xfId="0" applyNumberFormat="1" applyFont="1" applyFill="1"/>
    <xf numFmtId="4" fontId="3" fillId="0" borderId="0" xfId="0" applyNumberFormat="1" applyFont="1"/>
    <xf numFmtId="3" fontId="20" fillId="0" borderId="5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left" indent="1"/>
    </xf>
    <xf numFmtId="0" fontId="12" fillId="0" borderId="0" xfId="0" applyFont="1" applyFill="1" applyAlignment="1">
      <alignment horizontal="left" indent="1"/>
    </xf>
    <xf numFmtId="4" fontId="3" fillId="0" borderId="0" xfId="0" applyNumberFormat="1" applyFont="1" applyFill="1" applyAlignment="1">
      <alignment horizontal="left" indent="1"/>
    </xf>
    <xf numFmtId="4" fontId="3" fillId="0" borderId="0" xfId="0" applyNumberFormat="1" applyFont="1" applyFill="1"/>
    <xf numFmtId="0" fontId="35" fillId="0" borderId="5" xfId="0" applyFont="1" applyFill="1" applyBorder="1" applyAlignment="1">
      <alignment horizontal="left" vertical="center" wrapText="1" indent="2"/>
    </xf>
    <xf numFmtId="3" fontId="36" fillId="0" borderId="5" xfId="0" applyNumberFormat="1" applyFont="1" applyFill="1" applyBorder="1" applyAlignment="1">
      <alignment vertical="center"/>
    </xf>
    <xf numFmtId="0" fontId="11" fillId="0" borderId="0" xfId="0" applyFont="1" applyAlignment="1">
      <alignment horizontal="left" indent="1"/>
    </xf>
    <xf numFmtId="4" fontId="34" fillId="0" borderId="0" xfId="0" applyNumberFormat="1" applyFont="1" applyAlignment="1">
      <alignment horizontal="left" indent="1"/>
    </xf>
    <xf numFmtId="0" fontId="0" fillId="0" borderId="0" xfId="0" applyAlignment="1">
      <alignment wrapText="1"/>
    </xf>
    <xf numFmtId="0" fontId="12" fillId="0" borderId="0" xfId="0" applyFont="1" applyAlignment="1"/>
    <xf numFmtId="4" fontId="12" fillId="0" borderId="0" xfId="0" applyNumberFormat="1" applyFont="1" applyFill="1" applyAlignment="1"/>
    <xf numFmtId="3" fontId="12" fillId="0" borderId="0" xfId="0" applyNumberFormat="1" applyFont="1" applyAlignment="1"/>
    <xf numFmtId="3" fontId="35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/>
    <xf numFmtId="0" fontId="12" fillId="0" borderId="0" xfId="0" applyFont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4" fontId="12" fillId="0" borderId="0" xfId="0" applyNumberFormat="1" applyFont="1" applyBorder="1" applyAlignment="1"/>
    <xf numFmtId="4" fontId="12" fillId="0" borderId="0" xfId="0" applyNumberFormat="1" applyFont="1" applyFill="1"/>
    <xf numFmtId="0" fontId="21" fillId="0" borderId="0" xfId="0" applyFont="1" applyFill="1" applyBorder="1" applyAlignment="1">
      <alignment vertical="center"/>
    </xf>
    <xf numFmtId="4" fontId="1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95E38-5E59-41A3-9781-B16775D91ED9}">
  <dimension ref="A1:W269"/>
  <sheetViews>
    <sheetView tabSelected="1" topLeftCell="A160" zoomScale="70" zoomScaleNormal="70" workbookViewId="0">
      <selection activeCell="E167" sqref="E167"/>
    </sheetView>
  </sheetViews>
  <sheetFormatPr baseColWidth="10" defaultRowHeight="15.75" x14ac:dyDescent="0.25"/>
  <cols>
    <col min="1" max="1" width="69.85546875" style="129" customWidth="1"/>
    <col min="2" max="2" width="16.140625" style="130" customWidth="1"/>
    <col min="3" max="3" width="18.42578125" style="130" bestFit="1" customWidth="1"/>
    <col min="4" max="4" width="17.28515625" style="130" bestFit="1" customWidth="1"/>
    <col min="5" max="5" width="19.28515625" style="131" customWidth="1"/>
    <col min="6" max="6" width="15" style="131" hidden="1" customWidth="1"/>
    <col min="7" max="7" width="17.85546875" style="131" hidden="1" customWidth="1"/>
    <col min="8" max="8" width="15.140625" style="131" customWidth="1"/>
    <col min="9" max="9" width="14.7109375" style="132" customWidth="1"/>
    <col min="10" max="10" width="17.42578125" style="141" customWidth="1"/>
    <col min="11" max="11" width="19.42578125" style="141" bestFit="1" customWidth="1"/>
    <col min="12" max="12" width="15.140625" style="135" bestFit="1" customWidth="1"/>
    <col min="13" max="13" width="16.85546875" style="130" bestFit="1" customWidth="1"/>
    <col min="14" max="14" width="18.42578125" style="130" bestFit="1" customWidth="1"/>
    <col min="15" max="15" width="14.7109375" style="136" customWidth="1"/>
    <col min="16" max="16" width="14.85546875" style="136" customWidth="1"/>
    <col min="18" max="18" width="18" style="19" customWidth="1"/>
  </cols>
  <sheetData>
    <row r="1" spans="1:23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3"/>
    </row>
    <row r="2" spans="1:23" s="2" customFormat="1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3"/>
    </row>
    <row r="3" spans="1:23" s="2" customFormat="1" ht="24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3"/>
    </row>
    <row r="4" spans="1:23" s="2" customFormat="1" ht="2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3"/>
    </row>
    <row r="5" spans="1:23" s="2" customFormat="1" ht="21" customHeight="1" x14ac:dyDescent="0.2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3"/>
    </row>
    <row r="6" spans="1:23" s="2" customFormat="1" ht="21" customHeight="1" x14ac:dyDescent="0.2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R6" s="3"/>
    </row>
    <row r="7" spans="1:23" s="2" customFormat="1" ht="21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3"/>
    </row>
    <row r="8" spans="1:23" s="2" customFormat="1" ht="54.95" customHeight="1" x14ac:dyDescent="0.2">
      <c r="A8" s="5" t="s">
        <v>6</v>
      </c>
      <c r="B8" s="6" t="s">
        <v>7</v>
      </c>
      <c r="C8" s="7"/>
      <c r="D8" s="8" t="s">
        <v>8</v>
      </c>
      <c r="E8" s="9" t="s">
        <v>9</v>
      </c>
      <c r="F8" s="9"/>
      <c r="G8" s="9"/>
      <c r="H8" s="9"/>
      <c r="I8" s="9"/>
      <c r="J8" s="10" t="s">
        <v>10</v>
      </c>
      <c r="K8" s="10" t="s">
        <v>11</v>
      </c>
      <c r="L8" s="8" t="s">
        <v>12</v>
      </c>
      <c r="M8" s="11" t="s">
        <v>13</v>
      </c>
      <c r="N8" s="12"/>
      <c r="O8" s="6" t="s">
        <v>14</v>
      </c>
      <c r="P8" s="7"/>
      <c r="R8" s="3"/>
    </row>
    <row r="9" spans="1:23" ht="65.099999999999994" customHeight="1" x14ac:dyDescent="0.2">
      <c r="A9" s="13"/>
      <c r="B9" s="14" t="s">
        <v>15</v>
      </c>
      <c r="C9" s="14" t="s">
        <v>16</v>
      </c>
      <c r="D9" s="15"/>
      <c r="E9" s="14" t="s">
        <v>17</v>
      </c>
      <c r="F9" s="14" t="s">
        <v>18</v>
      </c>
      <c r="G9" s="14" t="s">
        <v>19</v>
      </c>
      <c r="H9" s="14" t="s">
        <v>14</v>
      </c>
      <c r="I9" s="16" t="s">
        <v>20</v>
      </c>
      <c r="J9" s="17"/>
      <c r="K9" s="17"/>
      <c r="L9" s="15"/>
      <c r="M9" s="14" t="s">
        <v>21</v>
      </c>
      <c r="N9" s="14" t="s">
        <v>22</v>
      </c>
      <c r="O9" s="18" t="s">
        <v>23</v>
      </c>
      <c r="P9" s="18" t="s">
        <v>24</v>
      </c>
    </row>
    <row r="10" spans="1:23" ht="30" customHeight="1" x14ac:dyDescent="0.2">
      <c r="A10" s="20"/>
      <c r="B10" s="21">
        <v>1</v>
      </c>
      <c r="C10" s="21">
        <v>2</v>
      </c>
      <c r="D10" s="21">
        <v>3</v>
      </c>
      <c r="E10" s="21">
        <v>4</v>
      </c>
      <c r="F10" s="21"/>
      <c r="G10" s="21"/>
      <c r="H10" s="21" t="s">
        <v>25</v>
      </c>
      <c r="I10" s="16">
        <v>6</v>
      </c>
      <c r="J10" s="16">
        <v>7</v>
      </c>
      <c r="K10" s="16" t="s">
        <v>26</v>
      </c>
      <c r="L10" s="21">
        <v>9</v>
      </c>
      <c r="M10" s="14" t="s">
        <v>27</v>
      </c>
      <c r="N10" s="14" t="s">
        <v>28</v>
      </c>
      <c r="O10" s="22" t="s">
        <v>29</v>
      </c>
      <c r="P10" s="22" t="s">
        <v>30</v>
      </c>
    </row>
    <row r="11" spans="1:23" ht="8.2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23" ht="35.1" customHeight="1" x14ac:dyDescent="0.2">
      <c r="A12" s="26" t="s">
        <v>31</v>
      </c>
      <c r="B12" s="27">
        <f t="shared" ref="B12:J12" si="0">+B14+B18</f>
        <v>292381900</v>
      </c>
      <c r="C12" s="27">
        <f t="shared" si="0"/>
        <v>292381900</v>
      </c>
      <c r="D12" s="27">
        <f t="shared" si="0"/>
        <v>252652951</v>
      </c>
      <c r="E12" s="27">
        <f t="shared" si="0"/>
        <v>107678920</v>
      </c>
      <c r="F12" s="27">
        <f t="shared" si="0"/>
        <v>140106795</v>
      </c>
      <c r="G12" s="27">
        <f t="shared" si="0"/>
        <v>32427875</v>
      </c>
      <c r="H12" s="28">
        <f>E12/D12*100</f>
        <v>42.619300338193952</v>
      </c>
      <c r="I12" s="27">
        <f t="shared" si="0"/>
        <v>38925156</v>
      </c>
      <c r="J12" s="27">
        <f t="shared" si="0"/>
        <v>0</v>
      </c>
      <c r="K12" s="27">
        <f>+E12+I12+J12</f>
        <v>146604076</v>
      </c>
      <c r="L12" s="27">
        <f>+L14+L18</f>
        <v>95929216</v>
      </c>
      <c r="M12" s="27">
        <f>+D12-K12</f>
        <v>106048875</v>
      </c>
      <c r="N12" s="27">
        <f>+C12-K12</f>
        <v>145777824</v>
      </c>
      <c r="O12" s="28">
        <f>+K12/D12*100</f>
        <v>58.025871227603432</v>
      </c>
      <c r="P12" s="28">
        <f>+K12/C12*100</f>
        <v>50.141296708175162</v>
      </c>
      <c r="R12" s="29"/>
    </row>
    <row r="13" spans="1:23" ht="6.75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</row>
    <row r="14" spans="1:23" ht="24.95" customHeight="1" x14ac:dyDescent="0.2">
      <c r="A14" s="33" t="s">
        <v>32</v>
      </c>
      <c r="B14" s="34">
        <f>+B15+B16</f>
        <v>123958368</v>
      </c>
      <c r="C14" s="34">
        <f t="shared" ref="C14:G14" si="1">+C15+C16</f>
        <v>121171618</v>
      </c>
      <c r="D14" s="34">
        <f t="shared" si="1"/>
        <v>106462285</v>
      </c>
      <c r="E14" s="34">
        <f t="shared" si="1"/>
        <v>62234061</v>
      </c>
      <c r="F14" s="34">
        <f t="shared" si="1"/>
        <v>102812713</v>
      </c>
      <c r="G14" s="34">
        <f t="shared" si="1"/>
        <v>40578652</v>
      </c>
      <c r="H14" s="35">
        <f>E14/D14*100</f>
        <v>58.456439292092966</v>
      </c>
      <c r="I14" s="34">
        <f>+I15+I16</f>
        <v>2089968</v>
      </c>
      <c r="J14" s="34">
        <f>+J15+J16</f>
        <v>0</v>
      </c>
      <c r="K14" s="34">
        <f>+E14+I14+J14</f>
        <v>64324029</v>
      </c>
      <c r="L14" s="34">
        <f>+L15+L16</f>
        <v>56503703</v>
      </c>
      <c r="M14" s="34">
        <f>+D14-K14</f>
        <v>42138256</v>
      </c>
      <c r="N14" s="34">
        <f>+C14-K14</f>
        <v>56847589</v>
      </c>
      <c r="O14" s="36">
        <f>+K14/D14*100</f>
        <v>60.419545757448276</v>
      </c>
      <c r="P14" s="36">
        <f>+K14/C14*100</f>
        <v>53.085062378221281</v>
      </c>
      <c r="Q14" s="37"/>
      <c r="R14" s="29"/>
      <c r="S14" s="37"/>
      <c r="T14" s="37"/>
      <c r="U14" s="37"/>
      <c r="V14" s="37"/>
      <c r="W14" s="37"/>
    </row>
    <row r="15" spans="1:23" ht="24.95" customHeight="1" x14ac:dyDescent="0.2">
      <c r="A15" s="38" t="s">
        <v>33</v>
      </c>
      <c r="B15" s="39">
        <f>+B32+B40+B42+B44+B45+B51+B53+B60+B64+B72+B79</f>
        <v>112530000</v>
      </c>
      <c r="C15" s="39">
        <f>+C32+C40+C42+C44+C45+C51+C53+C60+C64+C72+C79</f>
        <v>109900583</v>
      </c>
      <c r="D15" s="39">
        <f>+D32+D40+D42+D44+D45+D51+D53+D60+D64+D72+D79</f>
        <v>95542209</v>
      </c>
      <c r="E15" s="39">
        <f>+E32+E40+E42+E44+E45+E51+E53+E60+E64+E72+E79</f>
        <v>58534211</v>
      </c>
      <c r="F15" s="39">
        <f>95305068+1229179</f>
        <v>96534247</v>
      </c>
      <c r="G15" s="39">
        <f>+F15-E15</f>
        <v>38000036</v>
      </c>
      <c r="H15" s="40">
        <f t="shared" ref="H15:H16" si="2">E15/D15*100</f>
        <v>61.265289564322302</v>
      </c>
      <c r="I15" s="39">
        <f>+I32+I40+I42+I44+I45+I51+I53+I60+I64+I72+I79</f>
        <v>1423892</v>
      </c>
      <c r="J15" s="39">
        <f>+J32+J40+J42+J44+J45+J51+J53+J60+J64+J72+J79</f>
        <v>0</v>
      </c>
      <c r="K15" s="41">
        <f t="shared" ref="K15:K16" si="3">+E15+I15+J15</f>
        <v>59958103</v>
      </c>
      <c r="L15" s="39">
        <f>+L32+L40+L42+L44+L45+L51+L53+L60+L64+L72+L79</f>
        <v>53310689</v>
      </c>
      <c r="M15" s="41">
        <f t="shared" ref="M15:M16" si="4">+D15-K15</f>
        <v>35584106</v>
      </c>
      <c r="N15" s="41">
        <f t="shared" ref="N15:N16" si="5">+C15-K15</f>
        <v>49942480</v>
      </c>
      <c r="O15" s="42">
        <f t="shared" ref="O15:O16" si="6">+K15/D15*100</f>
        <v>62.755617258127238</v>
      </c>
      <c r="P15" s="42">
        <f t="shared" ref="P15:P16" si="7">+K15/C15*100</f>
        <v>54.556674189799338</v>
      </c>
      <c r="Q15" s="37"/>
      <c r="R15" s="29"/>
      <c r="S15" s="37"/>
      <c r="T15" s="37"/>
      <c r="U15" s="37"/>
      <c r="V15" s="37"/>
      <c r="W15" s="37"/>
    </row>
    <row r="16" spans="1:23" ht="24.95" customHeight="1" x14ac:dyDescent="0.2">
      <c r="A16" s="38" t="s">
        <v>34</v>
      </c>
      <c r="B16" s="39">
        <f>+B43</f>
        <v>11428368</v>
      </c>
      <c r="C16" s="39">
        <f t="shared" ref="C16:E16" si="8">+C43</f>
        <v>11271035</v>
      </c>
      <c r="D16" s="39">
        <f t="shared" si="8"/>
        <v>10920076</v>
      </c>
      <c r="E16" s="39">
        <f t="shared" si="8"/>
        <v>3699850</v>
      </c>
      <c r="F16" s="39">
        <f>2092822+2092822+2092822</f>
        <v>6278466</v>
      </c>
      <c r="G16" s="39">
        <f>+F16-E16</f>
        <v>2578616</v>
      </c>
      <c r="H16" s="40">
        <f t="shared" si="2"/>
        <v>33.881174453364608</v>
      </c>
      <c r="I16" s="39">
        <f t="shared" ref="I16:J16" si="9">+I43</f>
        <v>666076</v>
      </c>
      <c r="J16" s="39">
        <f t="shared" si="9"/>
        <v>0</v>
      </c>
      <c r="K16" s="41">
        <f t="shared" si="3"/>
        <v>4365926</v>
      </c>
      <c r="L16" s="39">
        <f t="shared" ref="L16" si="10">+L43</f>
        <v>3193014</v>
      </c>
      <c r="M16" s="41">
        <f t="shared" si="4"/>
        <v>6554150</v>
      </c>
      <c r="N16" s="41">
        <f t="shared" si="5"/>
        <v>6905109</v>
      </c>
      <c r="O16" s="42">
        <f t="shared" si="6"/>
        <v>39.980729071848955</v>
      </c>
      <c r="P16" s="42">
        <f t="shared" si="7"/>
        <v>38.735803766025036</v>
      </c>
      <c r="Q16" s="37"/>
      <c r="R16" s="29"/>
      <c r="S16" s="37"/>
      <c r="T16" s="37"/>
      <c r="U16" s="37"/>
      <c r="V16" s="37"/>
      <c r="W16" s="37"/>
    </row>
    <row r="17" spans="1:23" ht="6.75" customHeight="1" x14ac:dyDescent="0.2">
      <c r="A17" s="43"/>
      <c r="B17" s="39"/>
      <c r="C17" s="39"/>
      <c r="D17" s="39"/>
      <c r="E17" s="39"/>
      <c r="F17" s="39"/>
      <c r="G17" s="39"/>
      <c r="H17" s="40"/>
      <c r="I17" s="39"/>
      <c r="J17" s="39"/>
      <c r="K17" s="41"/>
      <c r="L17" s="39"/>
      <c r="M17" s="41"/>
      <c r="N17" s="41"/>
      <c r="O17" s="42"/>
      <c r="P17" s="42"/>
      <c r="Q17" s="37"/>
      <c r="R17" s="29"/>
      <c r="S17" s="37"/>
      <c r="T17" s="37"/>
      <c r="U17" s="37"/>
      <c r="V17" s="37"/>
      <c r="W17" s="37"/>
    </row>
    <row r="18" spans="1:23" ht="24.95" customHeight="1" x14ac:dyDescent="0.2">
      <c r="A18" s="33" t="s">
        <v>35</v>
      </c>
      <c r="B18" s="34">
        <f>+B19+B20</f>
        <v>168423532</v>
      </c>
      <c r="C18" s="34">
        <f t="shared" ref="C18:G18" si="11">+C19+C20</f>
        <v>171210282</v>
      </c>
      <c r="D18" s="34">
        <f t="shared" si="11"/>
        <v>146190666</v>
      </c>
      <c r="E18" s="34">
        <f t="shared" si="11"/>
        <v>45444859</v>
      </c>
      <c r="F18" s="34">
        <f t="shared" si="11"/>
        <v>37294082</v>
      </c>
      <c r="G18" s="34">
        <f t="shared" si="11"/>
        <v>-8150777</v>
      </c>
      <c r="H18" s="35">
        <f>E18/D18*100</f>
        <v>31.08601954108342</v>
      </c>
      <c r="I18" s="34">
        <f>+I19+I20</f>
        <v>36835188</v>
      </c>
      <c r="J18" s="34">
        <f>+J19+J20</f>
        <v>0</v>
      </c>
      <c r="K18" s="34">
        <f>+E18+I18+J18</f>
        <v>82280047</v>
      </c>
      <c r="L18" s="34">
        <f>+L19+L20</f>
        <v>39425513</v>
      </c>
      <c r="M18" s="34">
        <f>+D18-K18</f>
        <v>63910619</v>
      </c>
      <c r="N18" s="34">
        <f>+C18-K18</f>
        <v>88930235</v>
      </c>
      <c r="O18" s="36">
        <f>+K18/D18*100</f>
        <v>56.282695230350754</v>
      </c>
      <c r="P18" s="36">
        <f>+K18/C18*100</f>
        <v>48.05788883637257</v>
      </c>
      <c r="Q18" s="37"/>
      <c r="R18" s="29"/>
      <c r="S18" s="37"/>
      <c r="T18" s="37"/>
      <c r="U18" s="37"/>
      <c r="V18" s="37"/>
      <c r="W18" s="37"/>
    </row>
    <row r="19" spans="1:23" ht="24.95" customHeight="1" x14ac:dyDescent="0.2">
      <c r="A19" s="38" t="s">
        <v>36</v>
      </c>
      <c r="B19" s="39">
        <f>+B106+B110+B135+B161+B164+B171+B231</f>
        <v>38450000</v>
      </c>
      <c r="C19" s="39">
        <f>+C106+C110+C135+C161+C164+C171+C231</f>
        <v>41236750</v>
      </c>
      <c r="D19" s="39">
        <f>+D106+D110+D135+D161+D164+D171+D231</f>
        <v>41217134</v>
      </c>
      <c r="E19" s="39">
        <f>+E106+E110+E135+E161+E164+E171+E231</f>
        <v>20005858</v>
      </c>
      <c r="F19" s="39"/>
      <c r="G19" s="39">
        <f>+F19-E19</f>
        <v>-20005858</v>
      </c>
      <c r="H19" s="40">
        <f t="shared" ref="H19:H20" si="12">E19/D19*100</f>
        <v>48.537722200675084</v>
      </c>
      <c r="I19" s="39">
        <f>+I106+I110+I135+I161+I164+I171+I231</f>
        <v>4326049</v>
      </c>
      <c r="J19" s="39">
        <f>+J106+J110+J135+J161+J164+J171+J231</f>
        <v>0</v>
      </c>
      <c r="K19" s="41">
        <f t="shared" ref="K19:K20" si="13">+E19+I19+J19</f>
        <v>24331907</v>
      </c>
      <c r="L19" s="39">
        <f>+L106+L110+L135+L161+L164+L171+L231</f>
        <v>19174083</v>
      </c>
      <c r="M19" s="41">
        <f t="shared" ref="M19:M20" si="14">+D19-K19</f>
        <v>16885227</v>
      </c>
      <c r="N19" s="41">
        <f t="shared" ref="N19:N20" si="15">+C19-K19</f>
        <v>16904843</v>
      </c>
      <c r="O19" s="42">
        <f t="shared" ref="O19:O20" si="16">+K19/D19*100</f>
        <v>59.033476223747137</v>
      </c>
      <c r="P19" s="42">
        <f t="shared" ref="P19:P20" si="17">+K19/C19*100</f>
        <v>59.005394460038673</v>
      </c>
      <c r="Q19" s="37"/>
      <c r="R19" s="29"/>
      <c r="S19" s="37"/>
      <c r="T19" s="37"/>
      <c r="U19" s="37"/>
      <c r="V19" s="37"/>
      <c r="W19" s="37"/>
    </row>
    <row r="20" spans="1:23" ht="24.95" customHeight="1" x14ac:dyDescent="0.2">
      <c r="A20" s="38" t="s">
        <v>37</v>
      </c>
      <c r="B20" s="39">
        <f>+B175</f>
        <v>129973532</v>
      </c>
      <c r="C20" s="39">
        <f t="shared" ref="C20:E20" si="18">+C175</f>
        <v>129973532</v>
      </c>
      <c r="D20" s="39">
        <f t="shared" si="18"/>
        <v>104973532</v>
      </c>
      <c r="E20" s="39">
        <f t="shared" si="18"/>
        <v>25439001</v>
      </c>
      <c r="F20" s="39">
        <f>18647041+18647041</f>
        <v>37294082</v>
      </c>
      <c r="G20" s="39">
        <f>+F20-E20</f>
        <v>11855081</v>
      </c>
      <c r="H20" s="40">
        <f t="shared" si="12"/>
        <v>24.233728746023331</v>
      </c>
      <c r="I20" s="39">
        <f t="shared" ref="I20:J20" si="19">+I175</f>
        <v>32509139</v>
      </c>
      <c r="J20" s="39">
        <f t="shared" si="19"/>
        <v>0</v>
      </c>
      <c r="K20" s="41">
        <f t="shared" si="13"/>
        <v>57948140</v>
      </c>
      <c r="L20" s="39">
        <f t="shared" ref="L20" si="20">+L175</f>
        <v>20251430</v>
      </c>
      <c r="M20" s="41">
        <f t="shared" si="14"/>
        <v>47025392</v>
      </c>
      <c r="N20" s="41">
        <f t="shared" si="15"/>
        <v>72025392</v>
      </c>
      <c r="O20" s="42">
        <f t="shared" si="16"/>
        <v>55.202620028065738</v>
      </c>
      <c r="P20" s="42">
        <f t="shared" si="17"/>
        <v>44.584569726088539</v>
      </c>
      <c r="Q20" s="37"/>
      <c r="R20" s="29"/>
      <c r="S20" s="37"/>
      <c r="T20" s="37"/>
      <c r="U20" s="37"/>
      <c r="V20" s="37"/>
      <c r="W20" s="37"/>
    </row>
    <row r="21" spans="1:23" ht="18" customHeight="1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37"/>
      <c r="R21" s="29"/>
      <c r="S21" s="37"/>
      <c r="T21" s="37"/>
      <c r="U21" s="37"/>
      <c r="V21" s="37"/>
      <c r="W21" s="37"/>
    </row>
    <row r="22" spans="1:23" ht="25.5" customHeight="1" x14ac:dyDescent="0.2">
      <c r="A22" s="45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23" s="47" customFormat="1" ht="18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R23" s="48"/>
    </row>
    <row r="24" spans="1:23" ht="54.95" customHeight="1" x14ac:dyDescent="0.2">
      <c r="A24" s="5" t="s">
        <v>6</v>
      </c>
      <c r="B24" s="6" t="s">
        <v>7</v>
      </c>
      <c r="C24" s="7"/>
      <c r="D24" s="8" t="s">
        <v>8</v>
      </c>
      <c r="E24" s="9" t="s">
        <v>9</v>
      </c>
      <c r="F24" s="9"/>
      <c r="G24" s="9"/>
      <c r="H24" s="9"/>
      <c r="I24" s="9"/>
      <c r="J24" s="10" t="s">
        <v>10</v>
      </c>
      <c r="K24" s="10" t="s">
        <v>11</v>
      </c>
      <c r="L24" s="8" t="s">
        <v>12</v>
      </c>
      <c r="M24" s="11" t="s">
        <v>13</v>
      </c>
      <c r="N24" s="12"/>
      <c r="O24" s="6" t="s">
        <v>14</v>
      </c>
      <c r="P24" s="7"/>
    </row>
    <row r="25" spans="1:23" ht="60" customHeight="1" x14ac:dyDescent="0.2">
      <c r="A25" s="13"/>
      <c r="B25" s="14" t="s">
        <v>15</v>
      </c>
      <c r="C25" s="14" t="s">
        <v>16</v>
      </c>
      <c r="D25" s="15"/>
      <c r="E25" s="14" t="s">
        <v>17</v>
      </c>
      <c r="F25" s="14"/>
      <c r="G25" s="14"/>
      <c r="H25" s="14" t="s">
        <v>14</v>
      </c>
      <c r="I25" s="16" t="s">
        <v>20</v>
      </c>
      <c r="J25" s="17"/>
      <c r="K25" s="17"/>
      <c r="L25" s="15"/>
      <c r="M25" s="14" t="s">
        <v>21</v>
      </c>
      <c r="N25" s="14" t="s">
        <v>22</v>
      </c>
      <c r="O25" s="18" t="s">
        <v>23</v>
      </c>
      <c r="P25" s="18" t="s">
        <v>24</v>
      </c>
    </row>
    <row r="26" spans="1:23" ht="30" customHeight="1" x14ac:dyDescent="0.2">
      <c r="A26" s="20"/>
      <c r="B26" s="21">
        <v>1</v>
      </c>
      <c r="C26" s="21">
        <v>2</v>
      </c>
      <c r="D26" s="21">
        <v>3</v>
      </c>
      <c r="E26" s="21">
        <v>4</v>
      </c>
      <c r="F26" s="21"/>
      <c r="G26" s="21"/>
      <c r="H26" s="21" t="s">
        <v>25</v>
      </c>
      <c r="I26" s="16">
        <v>6</v>
      </c>
      <c r="J26" s="16">
        <v>7</v>
      </c>
      <c r="K26" s="16" t="s">
        <v>26</v>
      </c>
      <c r="L26" s="21">
        <v>9</v>
      </c>
      <c r="M26" s="14" t="s">
        <v>27</v>
      </c>
      <c r="N26" s="14" t="s">
        <v>28</v>
      </c>
      <c r="O26" s="22" t="s">
        <v>29</v>
      </c>
      <c r="P26" s="22" t="s">
        <v>30</v>
      </c>
    </row>
    <row r="27" spans="1:23" ht="9.7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  <row r="28" spans="1:23" ht="45" customHeight="1" x14ac:dyDescent="0.2">
      <c r="A28" s="52" t="s">
        <v>39</v>
      </c>
      <c r="B28" s="53">
        <f>+B29+B30</f>
        <v>123958368</v>
      </c>
      <c r="C28" s="53">
        <f t="shared" ref="C28:E28" si="21">+C29+C30</f>
        <v>121171618</v>
      </c>
      <c r="D28" s="53">
        <f t="shared" si="21"/>
        <v>106462285</v>
      </c>
      <c r="E28" s="53">
        <f t="shared" si="21"/>
        <v>62234061</v>
      </c>
      <c r="F28" s="53"/>
      <c r="G28" s="53"/>
      <c r="H28" s="36">
        <f>E28/D28*100</f>
        <v>58.456439292092966</v>
      </c>
      <c r="I28" s="53">
        <f>+I29+I30</f>
        <v>2089968</v>
      </c>
      <c r="J28" s="53">
        <f>+J29+J30</f>
        <v>0</v>
      </c>
      <c r="K28" s="53">
        <f t="shared" ref="K28:N28" si="22">+K29+K30</f>
        <v>64324029</v>
      </c>
      <c r="L28" s="53">
        <f t="shared" si="22"/>
        <v>56503703</v>
      </c>
      <c r="M28" s="53">
        <f t="shared" si="22"/>
        <v>42138256</v>
      </c>
      <c r="N28" s="53">
        <f t="shared" si="22"/>
        <v>56847589</v>
      </c>
      <c r="O28" s="36">
        <f>+K28/D28*100</f>
        <v>60.419545757448276</v>
      </c>
      <c r="P28" s="36">
        <f>+K28/C28*100</f>
        <v>53.085062378221281</v>
      </c>
      <c r="R28" s="29"/>
    </row>
    <row r="29" spans="1:23" ht="39.950000000000003" customHeight="1" x14ac:dyDescent="0.2">
      <c r="A29" s="54" t="s">
        <v>40</v>
      </c>
      <c r="B29" s="55">
        <f>+B32+B39+B45+B51+B53+B60+B64+B72+B79</f>
        <v>112530000</v>
      </c>
      <c r="C29" s="55">
        <f t="shared" ref="C29:G29" si="23">+C32+C39+C45+C51+C53+C60+C64+C72+C79</f>
        <v>109900583</v>
      </c>
      <c r="D29" s="55">
        <f t="shared" si="23"/>
        <v>95542209</v>
      </c>
      <c r="E29" s="55">
        <f t="shared" si="23"/>
        <v>58534211</v>
      </c>
      <c r="F29" s="55">
        <f t="shared" si="23"/>
        <v>0</v>
      </c>
      <c r="G29" s="55">
        <f t="shared" si="23"/>
        <v>0</v>
      </c>
      <c r="H29" s="56">
        <f t="shared" ref="H29:H30" si="24">E29/D29*100</f>
        <v>61.265289564322302</v>
      </c>
      <c r="I29" s="55">
        <f>+I32+I39+I45+I51+I53+I60+I64+I72+I79</f>
        <v>1423892</v>
      </c>
      <c r="J29" s="55">
        <f t="shared" ref="J29:N29" si="25">+J32+J39+J45+J51+J53+J60+J64+J72+J79</f>
        <v>0</v>
      </c>
      <c r="K29" s="55">
        <f t="shared" si="25"/>
        <v>59958103</v>
      </c>
      <c r="L29" s="55">
        <f t="shared" si="25"/>
        <v>53310689</v>
      </c>
      <c r="M29" s="55">
        <f t="shared" si="25"/>
        <v>35584106</v>
      </c>
      <c r="N29" s="55">
        <f t="shared" si="25"/>
        <v>49942480</v>
      </c>
      <c r="O29" s="56">
        <f>+K29/D29*100</f>
        <v>62.755617258127238</v>
      </c>
      <c r="P29" s="56">
        <f>+K29/C29*100</f>
        <v>54.556674189799338</v>
      </c>
      <c r="R29" s="29">
        <v>123958368</v>
      </c>
    </row>
    <row r="30" spans="1:23" ht="39.950000000000003" customHeight="1" x14ac:dyDescent="0.2">
      <c r="A30" s="54" t="s">
        <v>41</v>
      </c>
      <c r="B30" s="55">
        <f>+B43</f>
        <v>11428368</v>
      </c>
      <c r="C30" s="55">
        <f>+C43</f>
        <v>11271035</v>
      </c>
      <c r="D30" s="55">
        <f t="shared" ref="D30:G30" si="26">+D43</f>
        <v>10920076</v>
      </c>
      <c r="E30" s="55">
        <f t="shared" si="26"/>
        <v>3699850</v>
      </c>
      <c r="F30" s="55">
        <f t="shared" si="26"/>
        <v>0</v>
      </c>
      <c r="G30" s="55">
        <f t="shared" si="26"/>
        <v>0</v>
      </c>
      <c r="H30" s="56">
        <f t="shared" si="24"/>
        <v>33.881174453364608</v>
      </c>
      <c r="I30" s="55">
        <f>+I43</f>
        <v>666076</v>
      </c>
      <c r="J30" s="55">
        <f t="shared" ref="J30:N30" si="27">+J43</f>
        <v>0</v>
      </c>
      <c r="K30" s="55">
        <f t="shared" si="27"/>
        <v>4365926</v>
      </c>
      <c r="L30" s="55">
        <f t="shared" si="27"/>
        <v>3193014</v>
      </c>
      <c r="M30" s="55">
        <f t="shared" si="27"/>
        <v>6554150</v>
      </c>
      <c r="N30" s="55">
        <f t="shared" si="27"/>
        <v>6905109</v>
      </c>
      <c r="O30" s="56">
        <f>+K30/D30*100</f>
        <v>39.980729071848955</v>
      </c>
      <c r="P30" s="56">
        <f>+K30/C30*100</f>
        <v>38.735803766025036</v>
      </c>
      <c r="R30" s="29">
        <f>+R29-B28</f>
        <v>0</v>
      </c>
    </row>
    <row r="31" spans="1:23" ht="9" customHeight="1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</row>
    <row r="32" spans="1:23" s="63" customFormat="1" ht="39.950000000000003" customHeight="1" x14ac:dyDescent="0.2">
      <c r="A32" s="60" t="s">
        <v>42</v>
      </c>
      <c r="B32" s="61">
        <f>+B33+B38</f>
        <v>29715547</v>
      </c>
      <c r="C32" s="61">
        <f t="shared" ref="C32:E32" si="28">+C33+C38</f>
        <v>29791102</v>
      </c>
      <c r="D32" s="61">
        <f t="shared" si="28"/>
        <v>21885936</v>
      </c>
      <c r="E32" s="61">
        <f t="shared" si="28"/>
        <v>18968665</v>
      </c>
      <c r="F32" s="61"/>
      <c r="G32" s="61"/>
      <c r="H32" s="62">
        <f>+E32/D32*100</f>
        <v>86.670567802080754</v>
      </c>
      <c r="I32" s="61">
        <f>+I33+I38</f>
        <v>0</v>
      </c>
      <c r="J32" s="61">
        <f t="shared" ref="J32:N32" si="29">+J33+J38</f>
        <v>0</v>
      </c>
      <c r="K32" s="61">
        <f t="shared" si="29"/>
        <v>18968665</v>
      </c>
      <c r="L32" s="61">
        <f t="shared" si="29"/>
        <v>18629546</v>
      </c>
      <c r="M32" s="61">
        <f t="shared" si="29"/>
        <v>2917271</v>
      </c>
      <c r="N32" s="61">
        <f t="shared" si="29"/>
        <v>10822437</v>
      </c>
      <c r="O32" s="62">
        <f t="shared" ref="O32:O75" si="30">+K32/D32*100</f>
        <v>86.670567802080754</v>
      </c>
      <c r="P32" s="62">
        <f t="shared" ref="P32:P75" si="31">+K32/C32*100</f>
        <v>63.672250190677737</v>
      </c>
      <c r="R32" s="64"/>
    </row>
    <row r="33" spans="1:18" s="69" customFormat="1" ht="35.1" customHeight="1" x14ac:dyDescent="0.2">
      <c r="A33" s="65" t="s">
        <v>43</v>
      </c>
      <c r="B33" s="66">
        <f>+B34+B35+B36+B37</f>
        <v>4626631</v>
      </c>
      <c r="C33" s="66">
        <f t="shared" ref="C33:G33" si="32">+C34+C35+C36+C37</f>
        <v>4626631</v>
      </c>
      <c r="D33" s="66">
        <f t="shared" si="32"/>
        <v>4234157</v>
      </c>
      <c r="E33" s="66">
        <f t="shared" si="32"/>
        <v>2666928</v>
      </c>
      <c r="F33" s="66">
        <f t="shared" si="32"/>
        <v>0</v>
      </c>
      <c r="G33" s="66">
        <f t="shared" si="32"/>
        <v>0</v>
      </c>
      <c r="H33" s="67">
        <f t="shared" ref="H33:H94" si="33">+E33/D33*100</f>
        <v>62.986044211397932</v>
      </c>
      <c r="I33" s="66">
        <f>+I34+I35+I36+I37</f>
        <v>0</v>
      </c>
      <c r="J33" s="66">
        <f t="shared" ref="J33:N33" si="34">+J34+J35+J36+J37</f>
        <v>0</v>
      </c>
      <c r="K33" s="66">
        <f t="shared" si="34"/>
        <v>2666928</v>
      </c>
      <c r="L33" s="66">
        <f t="shared" si="34"/>
        <v>2543350</v>
      </c>
      <c r="M33" s="66">
        <f t="shared" si="34"/>
        <v>1567229</v>
      </c>
      <c r="N33" s="66">
        <f t="shared" si="34"/>
        <v>1959703</v>
      </c>
      <c r="O33" s="68">
        <f t="shared" si="30"/>
        <v>62.986044211397932</v>
      </c>
      <c r="P33" s="68">
        <f t="shared" si="31"/>
        <v>57.642980388969853</v>
      </c>
      <c r="R33" s="70"/>
    </row>
    <row r="34" spans="1:18" s="74" customFormat="1" ht="24.95" customHeight="1" x14ac:dyDescent="0.2">
      <c r="A34" s="71" t="s">
        <v>43</v>
      </c>
      <c r="B34" s="72">
        <v>1409158</v>
      </c>
      <c r="C34" s="72">
        <v>1409158</v>
      </c>
      <c r="D34" s="72">
        <v>1097999</v>
      </c>
      <c r="E34" s="72">
        <v>656665</v>
      </c>
      <c r="F34" s="72"/>
      <c r="G34" s="72"/>
      <c r="H34" s="67">
        <f>+E34/D34*100</f>
        <v>59.805610023324249</v>
      </c>
      <c r="I34" s="72"/>
      <c r="J34" s="72"/>
      <c r="K34" s="72">
        <f>+E34+I34+J34</f>
        <v>656665</v>
      </c>
      <c r="L34" s="72">
        <v>598434</v>
      </c>
      <c r="M34" s="72">
        <f>+D34-K34</f>
        <v>441334</v>
      </c>
      <c r="N34" s="72">
        <f>+C34-K34</f>
        <v>752493</v>
      </c>
      <c r="O34" s="73">
        <f>+K34/D34*100</f>
        <v>59.805610023324249</v>
      </c>
      <c r="P34" s="73">
        <f>+K34/C34*100</f>
        <v>46.599813505653728</v>
      </c>
      <c r="R34" s="29"/>
    </row>
    <row r="35" spans="1:18" ht="24.95" customHeight="1" x14ac:dyDescent="0.2">
      <c r="A35" s="71" t="s">
        <v>44</v>
      </c>
      <c r="B35" s="72">
        <v>2474074</v>
      </c>
      <c r="C35" s="72">
        <v>2494880</v>
      </c>
      <c r="D35" s="72">
        <v>2475493</v>
      </c>
      <c r="E35" s="72">
        <v>1558772</v>
      </c>
      <c r="F35" s="72"/>
      <c r="G35" s="72"/>
      <c r="H35" s="67">
        <f t="shared" ref="H35:H36" si="35">+E35/D35*100</f>
        <v>62.968144123211012</v>
      </c>
      <c r="I35" s="72"/>
      <c r="J35" s="72"/>
      <c r="K35" s="72">
        <f t="shared" ref="K35:K37" si="36">+E35+I35+J35</f>
        <v>1558772</v>
      </c>
      <c r="L35" s="72">
        <v>1530108</v>
      </c>
      <c r="M35" s="72">
        <f t="shared" ref="M35:M37" si="37">+D35-K35</f>
        <v>916721</v>
      </c>
      <c r="N35" s="72">
        <f>+C35-K35</f>
        <v>936108</v>
      </c>
      <c r="O35" s="73">
        <f t="shared" si="30"/>
        <v>62.968144123211012</v>
      </c>
      <c r="P35" s="73">
        <f t="shared" si="31"/>
        <v>62.47883665747451</v>
      </c>
      <c r="R35" s="29"/>
    </row>
    <row r="36" spans="1:18" s="74" customFormat="1" ht="24.95" customHeight="1" x14ac:dyDescent="0.2">
      <c r="A36" s="71" t="s">
        <v>45</v>
      </c>
      <c r="B36" s="72">
        <v>665955</v>
      </c>
      <c r="C36" s="72">
        <v>650849</v>
      </c>
      <c r="D36" s="72">
        <v>592892</v>
      </c>
      <c r="E36" s="72">
        <v>424533</v>
      </c>
      <c r="F36" s="72"/>
      <c r="G36" s="72"/>
      <c r="H36" s="67">
        <f t="shared" si="35"/>
        <v>71.603765947255155</v>
      </c>
      <c r="I36" s="72"/>
      <c r="J36" s="72"/>
      <c r="K36" s="72">
        <f t="shared" si="36"/>
        <v>424533</v>
      </c>
      <c r="L36" s="72">
        <v>389960</v>
      </c>
      <c r="M36" s="72">
        <f t="shared" si="37"/>
        <v>168359</v>
      </c>
      <c r="N36" s="72">
        <f>+C36-K36</f>
        <v>226316</v>
      </c>
      <c r="O36" s="73">
        <f t="shared" si="30"/>
        <v>71.603765947255155</v>
      </c>
      <c r="P36" s="73">
        <f t="shared" si="31"/>
        <v>65.22757198674347</v>
      </c>
      <c r="R36" s="29"/>
    </row>
    <row r="37" spans="1:18" ht="24.95" customHeight="1" x14ac:dyDescent="0.2">
      <c r="A37" s="71" t="s">
        <v>46</v>
      </c>
      <c r="B37" s="72">
        <v>77444</v>
      </c>
      <c r="C37" s="72">
        <v>71744</v>
      </c>
      <c r="D37" s="72">
        <v>67773</v>
      </c>
      <c r="E37" s="72">
        <v>26958</v>
      </c>
      <c r="F37" s="72"/>
      <c r="G37" s="72"/>
      <c r="H37" s="67">
        <f t="shared" si="33"/>
        <v>39.776902306228145</v>
      </c>
      <c r="I37" s="72"/>
      <c r="J37" s="72"/>
      <c r="K37" s="72">
        <f t="shared" si="36"/>
        <v>26958</v>
      </c>
      <c r="L37" s="72">
        <v>24848</v>
      </c>
      <c r="M37" s="72">
        <f t="shared" si="37"/>
        <v>40815</v>
      </c>
      <c r="N37" s="72">
        <f>+C37-K37</f>
        <v>44786</v>
      </c>
      <c r="O37" s="73">
        <f t="shared" si="30"/>
        <v>39.776902306228145</v>
      </c>
      <c r="P37" s="73">
        <f t="shared" si="31"/>
        <v>37.575267618198041</v>
      </c>
      <c r="R37" s="29"/>
    </row>
    <row r="38" spans="1:18" s="75" customFormat="1" ht="35.1" customHeight="1" x14ac:dyDescent="0.2">
      <c r="A38" s="65" t="s">
        <v>47</v>
      </c>
      <c r="B38" s="66">
        <v>25088916</v>
      </c>
      <c r="C38" s="66">
        <v>25164471</v>
      </c>
      <c r="D38" s="66">
        <v>17651779</v>
      </c>
      <c r="E38" s="66">
        <v>16301737</v>
      </c>
      <c r="F38" s="66"/>
      <c r="G38" s="66"/>
      <c r="H38" s="67">
        <f t="shared" si="33"/>
        <v>92.351807712978967</v>
      </c>
      <c r="I38" s="66"/>
      <c r="J38" s="66"/>
      <c r="K38" s="66">
        <f>+E38+I38+J38</f>
        <v>16301737</v>
      </c>
      <c r="L38" s="66">
        <v>16086196</v>
      </c>
      <c r="M38" s="66">
        <f>+D38-K38</f>
        <v>1350042</v>
      </c>
      <c r="N38" s="66">
        <f>+C38-K38</f>
        <v>8862734</v>
      </c>
      <c r="O38" s="68">
        <f t="shared" si="30"/>
        <v>92.351807712978967</v>
      </c>
      <c r="P38" s="68">
        <f t="shared" si="31"/>
        <v>64.78076570733397</v>
      </c>
      <c r="R38" s="70"/>
    </row>
    <row r="39" spans="1:18" s="63" customFormat="1" ht="39.950000000000003" customHeight="1" x14ac:dyDescent="0.2">
      <c r="A39" s="60" t="s">
        <v>48</v>
      </c>
      <c r="B39" s="61">
        <f>+B40+B41+B44</f>
        <v>14595386</v>
      </c>
      <c r="C39" s="61">
        <f>+C40+C41+C44</f>
        <v>15750680</v>
      </c>
      <c r="D39" s="61">
        <f t="shared" ref="D39:E39" si="38">+D40+D41+D44</f>
        <v>14910659</v>
      </c>
      <c r="E39" s="61">
        <f>+E40+E41+E44</f>
        <v>8184060</v>
      </c>
      <c r="F39" s="61"/>
      <c r="G39" s="61"/>
      <c r="H39" s="62">
        <f t="shared" si="33"/>
        <v>54.887312492358653</v>
      </c>
      <c r="I39" s="61">
        <f>+I40+I41+I44</f>
        <v>4800</v>
      </c>
      <c r="J39" s="61">
        <f t="shared" ref="J39:N39" si="39">+J40+J41+J44</f>
        <v>0</v>
      </c>
      <c r="K39" s="61">
        <f t="shared" si="39"/>
        <v>8188860</v>
      </c>
      <c r="L39" s="61">
        <f t="shared" si="39"/>
        <v>7318456</v>
      </c>
      <c r="M39" s="61">
        <f t="shared" si="39"/>
        <v>6721799</v>
      </c>
      <c r="N39" s="61">
        <f t="shared" si="39"/>
        <v>7561820</v>
      </c>
      <c r="O39" s="62">
        <f t="shared" si="30"/>
        <v>54.919504228485138</v>
      </c>
      <c r="P39" s="62">
        <f t="shared" si="31"/>
        <v>51.990517234811449</v>
      </c>
      <c r="R39" s="29">
        <f>+E39+E43</f>
        <v>11883910</v>
      </c>
    </row>
    <row r="40" spans="1:18" s="75" customFormat="1" ht="35.1" customHeight="1" x14ac:dyDescent="0.2">
      <c r="A40" s="65" t="s">
        <v>49</v>
      </c>
      <c r="B40" s="66">
        <v>2609855</v>
      </c>
      <c r="C40" s="66">
        <v>3465606</v>
      </c>
      <c r="D40" s="66">
        <v>3361783</v>
      </c>
      <c r="E40" s="66">
        <v>1287667</v>
      </c>
      <c r="F40" s="66"/>
      <c r="G40" s="66"/>
      <c r="H40" s="76">
        <f t="shared" si="33"/>
        <v>38.303096898282845</v>
      </c>
      <c r="I40" s="66">
        <v>4800</v>
      </c>
      <c r="J40" s="66"/>
      <c r="K40" s="66">
        <f>+E40+I40+J40</f>
        <v>1292467</v>
      </c>
      <c r="L40" s="66">
        <v>971422</v>
      </c>
      <c r="M40" s="66">
        <f>+D40-K40</f>
        <v>2069316</v>
      </c>
      <c r="N40" s="66">
        <f>+C40-K40</f>
        <v>2173139</v>
      </c>
      <c r="O40" s="68">
        <f t="shared" si="30"/>
        <v>38.445878273523306</v>
      </c>
      <c r="P40" s="68">
        <f t="shared" si="31"/>
        <v>37.294112487109039</v>
      </c>
      <c r="R40" s="70">
        <f>+L39+L43</f>
        <v>10511470</v>
      </c>
    </row>
    <row r="41" spans="1:18" s="69" customFormat="1" ht="35.1" customHeight="1" x14ac:dyDescent="0.2">
      <c r="A41" s="65" t="s">
        <v>50</v>
      </c>
      <c r="B41" s="66">
        <f>+B42</f>
        <v>2638215</v>
      </c>
      <c r="C41" s="66">
        <f t="shared" ref="C41:G41" si="40">+C42</f>
        <v>1075437</v>
      </c>
      <c r="D41" s="66">
        <f t="shared" si="40"/>
        <v>1008861</v>
      </c>
      <c r="E41" s="66">
        <f t="shared" si="40"/>
        <v>325636</v>
      </c>
      <c r="F41" s="66">
        <f t="shared" si="40"/>
        <v>0</v>
      </c>
      <c r="G41" s="66">
        <f t="shared" si="40"/>
        <v>0</v>
      </c>
      <c r="H41" s="62">
        <f t="shared" si="33"/>
        <v>32.277588290160885</v>
      </c>
      <c r="I41" s="66">
        <f>+I42</f>
        <v>0</v>
      </c>
      <c r="J41" s="66">
        <f t="shared" ref="J41:N41" si="41">+J42</f>
        <v>0</v>
      </c>
      <c r="K41" s="66">
        <f t="shared" si="41"/>
        <v>325636</v>
      </c>
      <c r="L41" s="66">
        <f t="shared" si="41"/>
        <v>294254</v>
      </c>
      <c r="M41" s="66">
        <f t="shared" si="41"/>
        <v>683225</v>
      </c>
      <c r="N41" s="66">
        <f t="shared" si="41"/>
        <v>749801</v>
      </c>
      <c r="O41" s="68">
        <f t="shared" si="30"/>
        <v>32.277588290160885</v>
      </c>
      <c r="P41" s="68">
        <f t="shared" si="31"/>
        <v>30.279411997169525</v>
      </c>
      <c r="R41" s="70"/>
    </row>
    <row r="42" spans="1:18" s="74" customFormat="1" ht="24.95" customHeight="1" x14ac:dyDescent="0.2">
      <c r="A42" s="71" t="s">
        <v>51</v>
      </c>
      <c r="B42" s="72">
        <v>2638215</v>
      </c>
      <c r="C42" s="72">
        <v>1075437</v>
      </c>
      <c r="D42" s="72">
        <v>1008861</v>
      </c>
      <c r="E42" s="72">
        <v>325636</v>
      </c>
      <c r="F42" s="72"/>
      <c r="G42" s="72"/>
      <c r="H42" s="76">
        <f t="shared" si="33"/>
        <v>32.277588290160885</v>
      </c>
      <c r="I42" s="72"/>
      <c r="J42" s="72"/>
      <c r="K42" s="72">
        <f>+E42+I42+J42</f>
        <v>325636</v>
      </c>
      <c r="L42" s="72">
        <v>294254</v>
      </c>
      <c r="M42" s="72">
        <f>+D42-K42</f>
        <v>683225</v>
      </c>
      <c r="N42" s="72">
        <f>+C42-K42</f>
        <v>749801</v>
      </c>
      <c r="O42" s="73">
        <f t="shared" si="30"/>
        <v>32.277588290160885</v>
      </c>
      <c r="P42" s="73">
        <f t="shared" si="31"/>
        <v>30.279411997169525</v>
      </c>
      <c r="R42" s="29"/>
    </row>
    <row r="43" spans="1:18" s="74" customFormat="1" ht="39.950000000000003" customHeight="1" x14ac:dyDescent="0.2">
      <c r="A43" s="60" t="s">
        <v>52</v>
      </c>
      <c r="B43" s="61">
        <v>11428368</v>
      </c>
      <c r="C43" s="61">
        <v>11271035</v>
      </c>
      <c r="D43" s="61">
        <v>10920076</v>
      </c>
      <c r="E43" s="61">
        <v>3699850</v>
      </c>
      <c r="F43" s="61"/>
      <c r="G43" s="61"/>
      <c r="H43" s="62">
        <f t="shared" si="33"/>
        <v>33.881174453364608</v>
      </c>
      <c r="I43" s="61">
        <v>666076</v>
      </c>
      <c r="J43" s="61"/>
      <c r="K43" s="61">
        <f>+E43+I43+J43</f>
        <v>4365926</v>
      </c>
      <c r="L43" s="61">
        <v>3193014</v>
      </c>
      <c r="M43" s="61">
        <f>+D43-K43</f>
        <v>6554150</v>
      </c>
      <c r="N43" s="61">
        <f>+C43-K43</f>
        <v>6905109</v>
      </c>
      <c r="O43" s="62">
        <f t="shared" si="30"/>
        <v>39.980729071848955</v>
      </c>
      <c r="P43" s="62">
        <f t="shared" si="31"/>
        <v>38.735803766025036</v>
      </c>
      <c r="R43" s="29"/>
    </row>
    <row r="44" spans="1:18" s="69" customFormat="1" ht="35.1" customHeight="1" x14ac:dyDescent="0.2">
      <c r="A44" s="65" t="s">
        <v>53</v>
      </c>
      <c r="B44" s="66">
        <v>9347316</v>
      </c>
      <c r="C44" s="66">
        <v>11209637</v>
      </c>
      <c r="D44" s="66">
        <v>10540015</v>
      </c>
      <c r="E44" s="66">
        <v>6570757</v>
      </c>
      <c r="F44" s="66"/>
      <c r="G44" s="66"/>
      <c r="H44" s="67">
        <f t="shared" si="33"/>
        <v>62.34105928691752</v>
      </c>
      <c r="I44" s="66"/>
      <c r="J44" s="66"/>
      <c r="K44" s="66">
        <f>+E44+I44+J44</f>
        <v>6570757</v>
      </c>
      <c r="L44" s="66">
        <v>6052780</v>
      </c>
      <c r="M44" s="66">
        <f>+D44-K44</f>
        <v>3969258</v>
      </c>
      <c r="N44" s="66">
        <f>+C44-K44</f>
        <v>4638880</v>
      </c>
      <c r="O44" s="68">
        <f t="shared" si="30"/>
        <v>62.34105928691752</v>
      </c>
      <c r="P44" s="68">
        <f t="shared" si="31"/>
        <v>58.617036394666478</v>
      </c>
      <c r="R44" s="70"/>
    </row>
    <row r="45" spans="1:18" s="77" customFormat="1" ht="39.950000000000003" customHeight="1" x14ac:dyDescent="0.2">
      <c r="A45" s="60" t="s">
        <v>54</v>
      </c>
      <c r="B45" s="61">
        <f>+B46+B49+B50</f>
        <v>1894926</v>
      </c>
      <c r="C45" s="61">
        <f t="shared" ref="C45:E45" si="42">+C46+C49+C50</f>
        <v>2150149</v>
      </c>
      <c r="D45" s="61">
        <f t="shared" si="42"/>
        <v>2063197</v>
      </c>
      <c r="E45" s="61">
        <f t="shared" si="42"/>
        <v>678652</v>
      </c>
      <c r="F45" s="61"/>
      <c r="G45" s="61"/>
      <c r="H45" s="62">
        <f t="shared" si="33"/>
        <v>32.893223477932551</v>
      </c>
      <c r="I45" s="61">
        <f>+I46+I49+I50</f>
        <v>0</v>
      </c>
      <c r="J45" s="61">
        <f t="shared" ref="J45:N45" si="43">+J46+J49+J50</f>
        <v>0</v>
      </c>
      <c r="K45" s="61">
        <f t="shared" si="43"/>
        <v>678652</v>
      </c>
      <c r="L45" s="61">
        <f t="shared" si="43"/>
        <v>534815</v>
      </c>
      <c r="M45" s="61">
        <f t="shared" si="43"/>
        <v>1384545</v>
      </c>
      <c r="N45" s="61">
        <f t="shared" si="43"/>
        <v>1471497</v>
      </c>
      <c r="O45" s="62">
        <f t="shared" si="30"/>
        <v>32.893223477932551</v>
      </c>
      <c r="P45" s="62">
        <f t="shared" si="31"/>
        <v>31.563021911504734</v>
      </c>
      <c r="R45" s="29"/>
    </row>
    <row r="46" spans="1:18" s="69" customFormat="1" ht="35.1" customHeight="1" x14ac:dyDescent="0.2">
      <c r="A46" s="65" t="s">
        <v>55</v>
      </c>
      <c r="B46" s="66">
        <f>+B47+B48</f>
        <v>314268</v>
      </c>
      <c r="C46" s="66">
        <f t="shared" ref="C46:E46" si="44">+C47+C48</f>
        <v>314192</v>
      </c>
      <c r="D46" s="66">
        <f t="shared" si="44"/>
        <v>286942</v>
      </c>
      <c r="E46" s="66">
        <f t="shared" si="44"/>
        <v>200199</v>
      </c>
      <c r="F46" s="66"/>
      <c r="G46" s="66"/>
      <c r="H46" s="67">
        <f t="shared" si="33"/>
        <v>69.769848959023079</v>
      </c>
      <c r="I46" s="66">
        <f>+I47+I48</f>
        <v>0</v>
      </c>
      <c r="J46" s="66">
        <f t="shared" ref="J46:N46" si="45">+J47+J48</f>
        <v>0</v>
      </c>
      <c r="K46" s="66">
        <f t="shared" si="45"/>
        <v>200199</v>
      </c>
      <c r="L46" s="66">
        <f t="shared" si="45"/>
        <v>182400</v>
      </c>
      <c r="M46" s="66">
        <f t="shared" si="45"/>
        <v>86743</v>
      </c>
      <c r="N46" s="66">
        <f t="shared" si="45"/>
        <v>113993</v>
      </c>
      <c r="O46" s="68">
        <f t="shared" si="30"/>
        <v>69.769848959023079</v>
      </c>
      <c r="P46" s="68">
        <f t="shared" si="31"/>
        <v>63.718681570504664</v>
      </c>
      <c r="R46" s="70"/>
    </row>
    <row r="47" spans="1:18" s="74" customFormat="1" ht="24.95" customHeight="1" x14ac:dyDescent="0.2">
      <c r="A47" s="71" t="s">
        <v>56</v>
      </c>
      <c r="B47" s="72">
        <v>306508</v>
      </c>
      <c r="C47" s="72">
        <v>306432</v>
      </c>
      <c r="D47" s="72">
        <v>279182</v>
      </c>
      <c r="E47" s="72">
        <v>199994</v>
      </c>
      <c r="F47" s="72"/>
      <c r="G47" s="72"/>
      <c r="H47" s="78">
        <f t="shared" si="33"/>
        <v>71.635707173098552</v>
      </c>
      <c r="I47" s="72"/>
      <c r="J47" s="72"/>
      <c r="K47" s="72">
        <f>+E47+I47+J47</f>
        <v>199994</v>
      </c>
      <c r="L47" s="72">
        <v>182195</v>
      </c>
      <c r="M47" s="72">
        <f>+D47-K47</f>
        <v>79188</v>
      </c>
      <c r="N47" s="72">
        <f>+C47-K47</f>
        <v>106438</v>
      </c>
      <c r="O47" s="73">
        <f t="shared" si="30"/>
        <v>71.635707173098552</v>
      </c>
      <c r="P47" s="73">
        <f t="shared" si="31"/>
        <v>65.265376984126988</v>
      </c>
      <c r="R47" s="29"/>
    </row>
    <row r="48" spans="1:18" ht="24.95" customHeight="1" x14ac:dyDescent="0.2">
      <c r="A48" s="71" t="s">
        <v>57</v>
      </c>
      <c r="B48" s="72">
        <v>7760</v>
      </c>
      <c r="C48" s="72">
        <v>7760</v>
      </c>
      <c r="D48" s="72">
        <v>7760</v>
      </c>
      <c r="E48" s="72">
        <v>205</v>
      </c>
      <c r="F48" s="72"/>
      <c r="G48" s="72"/>
      <c r="H48" s="78">
        <f t="shared" si="33"/>
        <v>2.6417525773195876</v>
      </c>
      <c r="I48" s="72"/>
      <c r="J48" s="72"/>
      <c r="K48" s="72">
        <f>+E48+I48+J48</f>
        <v>205</v>
      </c>
      <c r="L48" s="72">
        <v>205</v>
      </c>
      <c r="M48" s="72">
        <f>+D48-K48</f>
        <v>7555</v>
      </c>
      <c r="N48" s="72">
        <f>+C48-K48</f>
        <v>7555</v>
      </c>
      <c r="O48" s="73">
        <f t="shared" si="30"/>
        <v>2.6417525773195876</v>
      </c>
      <c r="P48" s="73">
        <f t="shared" si="31"/>
        <v>2.6417525773195876</v>
      </c>
      <c r="R48" s="29"/>
    </row>
    <row r="49" spans="1:18" s="69" customFormat="1" ht="35.1" customHeight="1" x14ac:dyDescent="0.2">
      <c r="A49" s="65" t="s">
        <v>58</v>
      </c>
      <c r="B49" s="66">
        <v>1395765</v>
      </c>
      <c r="C49" s="66">
        <v>1651064</v>
      </c>
      <c r="D49" s="66">
        <v>1603028</v>
      </c>
      <c r="E49" s="66">
        <v>394284</v>
      </c>
      <c r="F49" s="66"/>
      <c r="G49" s="66"/>
      <c r="H49" s="67">
        <f t="shared" si="33"/>
        <v>24.596201688304884</v>
      </c>
      <c r="I49" s="66"/>
      <c r="J49" s="66"/>
      <c r="K49" s="66">
        <f>+E49+I49+J49</f>
        <v>394284</v>
      </c>
      <c r="L49" s="66">
        <v>276570</v>
      </c>
      <c r="M49" s="66">
        <f>+D49-K49</f>
        <v>1208744</v>
      </c>
      <c r="N49" s="66">
        <f>+C49-K49</f>
        <v>1256780</v>
      </c>
      <c r="O49" s="68">
        <f t="shared" si="30"/>
        <v>24.596201688304884</v>
      </c>
      <c r="P49" s="68">
        <f t="shared" si="31"/>
        <v>23.880600630865914</v>
      </c>
      <c r="R49" s="70"/>
    </row>
    <row r="50" spans="1:18" s="69" customFormat="1" ht="35.1" customHeight="1" x14ac:dyDescent="0.2">
      <c r="A50" s="65" t="s">
        <v>59</v>
      </c>
      <c r="B50" s="66">
        <v>184893</v>
      </c>
      <c r="C50" s="66">
        <v>184893</v>
      </c>
      <c r="D50" s="66">
        <v>173227</v>
      </c>
      <c r="E50" s="66">
        <v>84169</v>
      </c>
      <c r="F50" s="66"/>
      <c r="G50" s="66"/>
      <c r="H50" s="67">
        <f t="shared" si="33"/>
        <v>48.588845849665468</v>
      </c>
      <c r="I50" s="66"/>
      <c r="J50" s="66"/>
      <c r="K50" s="66">
        <f>+E50+I50+J50</f>
        <v>84169</v>
      </c>
      <c r="L50" s="66">
        <v>75845</v>
      </c>
      <c r="M50" s="66">
        <f>+D50-K50</f>
        <v>89058</v>
      </c>
      <c r="N50" s="66">
        <f>+C50-K50</f>
        <v>100724</v>
      </c>
      <c r="O50" s="68">
        <f t="shared" si="30"/>
        <v>48.588845849665468</v>
      </c>
      <c r="P50" s="68">
        <f t="shared" si="31"/>
        <v>45.523086325604538</v>
      </c>
      <c r="R50" s="70"/>
    </row>
    <row r="51" spans="1:18" s="63" customFormat="1" ht="39.950000000000003" customHeight="1" x14ac:dyDescent="0.2">
      <c r="A51" s="60" t="s">
        <v>60</v>
      </c>
      <c r="B51" s="61">
        <f>+B52</f>
        <v>2895875</v>
      </c>
      <c r="C51" s="61">
        <f t="shared" ref="C51:E51" si="46">+C52</f>
        <v>2581100</v>
      </c>
      <c r="D51" s="61">
        <f t="shared" si="46"/>
        <v>1801868</v>
      </c>
      <c r="E51" s="61">
        <f t="shared" si="46"/>
        <v>1114831</v>
      </c>
      <c r="F51" s="61"/>
      <c r="G51" s="61"/>
      <c r="H51" s="62">
        <f t="shared" si="33"/>
        <v>61.870847365067803</v>
      </c>
      <c r="I51" s="61">
        <f>+I52</f>
        <v>0</v>
      </c>
      <c r="J51" s="61"/>
      <c r="K51" s="61">
        <f t="shared" ref="K51:N51" si="47">+K52</f>
        <v>1114831</v>
      </c>
      <c r="L51" s="61">
        <f t="shared" si="47"/>
        <v>1085676</v>
      </c>
      <c r="M51" s="61">
        <f t="shared" si="47"/>
        <v>687037</v>
      </c>
      <c r="N51" s="61">
        <f t="shared" si="47"/>
        <v>1466269</v>
      </c>
      <c r="O51" s="62">
        <f t="shared" si="30"/>
        <v>61.870847365067803</v>
      </c>
      <c r="P51" s="62">
        <f t="shared" si="31"/>
        <v>43.192088644376433</v>
      </c>
      <c r="R51" s="29"/>
    </row>
    <row r="52" spans="1:18" ht="30" customHeight="1" x14ac:dyDescent="0.2">
      <c r="A52" s="65" t="s">
        <v>61</v>
      </c>
      <c r="B52" s="66">
        <v>2895875</v>
      </c>
      <c r="C52" s="66">
        <v>2581100</v>
      </c>
      <c r="D52" s="66">
        <v>1801868</v>
      </c>
      <c r="E52" s="66">
        <v>1114831</v>
      </c>
      <c r="F52" s="66"/>
      <c r="G52" s="66"/>
      <c r="H52" s="67">
        <f t="shared" si="33"/>
        <v>61.870847365067803</v>
      </c>
      <c r="I52" s="66"/>
      <c r="J52" s="66"/>
      <c r="K52" s="66">
        <f>+E52+I52+J52</f>
        <v>1114831</v>
      </c>
      <c r="L52" s="66">
        <v>1085676</v>
      </c>
      <c r="M52" s="66">
        <f>+D52-K52</f>
        <v>687037</v>
      </c>
      <c r="N52" s="66">
        <f>+C52-K52</f>
        <v>1466269</v>
      </c>
      <c r="O52" s="68">
        <f t="shared" si="30"/>
        <v>61.870847365067803</v>
      </c>
      <c r="P52" s="68">
        <f t="shared" si="31"/>
        <v>43.192088644376433</v>
      </c>
      <c r="R52" s="29"/>
    </row>
    <row r="53" spans="1:18" s="63" customFormat="1" ht="39.950000000000003" customHeight="1" x14ac:dyDescent="0.2">
      <c r="A53" s="60" t="s">
        <v>62</v>
      </c>
      <c r="B53" s="61">
        <f>+B54</f>
        <v>11575314</v>
      </c>
      <c r="C53" s="61">
        <f t="shared" ref="C53:E53" si="48">+C54</f>
        <v>10339209</v>
      </c>
      <c r="D53" s="61">
        <f t="shared" si="48"/>
        <v>9173247</v>
      </c>
      <c r="E53" s="61">
        <f t="shared" si="48"/>
        <v>4575382</v>
      </c>
      <c r="F53" s="61"/>
      <c r="G53" s="61"/>
      <c r="H53" s="62">
        <f t="shared" si="33"/>
        <v>49.877453425161235</v>
      </c>
      <c r="I53" s="61">
        <f>+I54</f>
        <v>1419092</v>
      </c>
      <c r="J53" s="61">
        <f t="shared" ref="J53:N53" si="49">+J54</f>
        <v>0</v>
      </c>
      <c r="K53" s="61">
        <f t="shared" si="49"/>
        <v>5994474</v>
      </c>
      <c r="L53" s="61">
        <f t="shared" si="49"/>
        <v>3046388</v>
      </c>
      <c r="M53" s="61">
        <f t="shared" si="49"/>
        <v>3178773</v>
      </c>
      <c r="N53" s="61">
        <f t="shared" si="49"/>
        <v>4344735</v>
      </c>
      <c r="O53" s="62">
        <f t="shared" si="30"/>
        <v>65.347351924569352</v>
      </c>
      <c r="P53" s="62">
        <f t="shared" si="31"/>
        <v>57.978071630044425</v>
      </c>
      <c r="R53" s="29"/>
    </row>
    <row r="54" spans="1:18" s="69" customFormat="1" ht="35.1" customHeight="1" x14ac:dyDescent="0.2">
      <c r="A54" s="65" t="s">
        <v>63</v>
      </c>
      <c r="B54" s="66">
        <f>+B55+B56+B57+B58+B59</f>
        <v>11575314</v>
      </c>
      <c r="C54" s="66">
        <f t="shared" ref="C54:G54" si="50">+C55+C56+C57+C58+C59</f>
        <v>10339209</v>
      </c>
      <c r="D54" s="66">
        <f t="shared" si="50"/>
        <v>9173247</v>
      </c>
      <c r="E54" s="66">
        <f t="shared" si="50"/>
        <v>4575382</v>
      </c>
      <c r="F54" s="66">
        <f t="shared" si="50"/>
        <v>0</v>
      </c>
      <c r="G54" s="66">
        <f t="shared" si="50"/>
        <v>0</v>
      </c>
      <c r="H54" s="67">
        <f t="shared" si="33"/>
        <v>49.877453425161235</v>
      </c>
      <c r="I54" s="66">
        <f>+I55+I56+I57+I58+I59</f>
        <v>1419092</v>
      </c>
      <c r="J54" s="66">
        <f t="shared" ref="J54:N54" si="51">+J55+J56+J57+J58+J59</f>
        <v>0</v>
      </c>
      <c r="K54" s="66">
        <f t="shared" si="51"/>
        <v>5994474</v>
      </c>
      <c r="L54" s="66">
        <f t="shared" si="51"/>
        <v>3046388</v>
      </c>
      <c r="M54" s="66">
        <f t="shared" si="51"/>
        <v>3178773</v>
      </c>
      <c r="N54" s="66">
        <f t="shared" si="51"/>
        <v>4344735</v>
      </c>
      <c r="O54" s="68">
        <f t="shared" si="30"/>
        <v>65.347351924569352</v>
      </c>
      <c r="P54" s="68">
        <f t="shared" si="31"/>
        <v>57.978071630044425</v>
      </c>
      <c r="R54" s="70"/>
    </row>
    <row r="55" spans="1:18" ht="24.95" customHeight="1" x14ac:dyDescent="0.2">
      <c r="A55" s="79" t="s">
        <v>64</v>
      </c>
      <c r="B55" s="80">
        <v>8389832</v>
      </c>
      <c r="C55" s="80">
        <v>7202834</v>
      </c>
      <c r="D55" s="80">
        <v>6249014</v>
      </c>
      <c r="E55" s="80">
        <v>2850877</v>
      </c>
      <c r="F55" s="80"/>
      <c r="G55" s="80"/>
      <c r="H55" s="81">
        <f t="shared" si="33"/>
        <v>45.621229205119398</v>
      </c>
      <c r="I55" s="80">
        <v>1249150</v>
      </c>
      <c r="J55" s="80"/>
      <c r="K55" s="80">
        <f>+E55+I55+J55</f>
        <v>4100027</v>
      </c>
      <c r="L55" s="80">
        <v>1747631</v>
      </c>
      <c r="M55" s="80">
        <f>+D55-K55</f>
        <v>2148987</v>
      </c>
      <c r="N55" s="80">
        <f>+C55-K55</f>
        <v>3102807</v>
      </c>
      <c r="O55" s="82">
        <f t="shared" si="30"/>
        <v>65.610782757087762</v>
      </c>
      <c r="P55" s="82">
        <f t="shared" si="31"/>
        <v>56.922414149763831</v>
      </c>
      <c r="R55" s="29"/>
    </row>
    <row r="56" spans="1:18" ht="24.95" customHeight="1" x14ac:dyDescent="0.2">
      <c r="A56" s="71" t="s">
        <v>65</v>
      </c>
      <c r="B56" s="72">
        <v>1699531</v>
      </c>
      <c r="C56" s="72">
        <v>1647933</v>
      </c>
      <c r="D56" s="72">
        <v>1520563</v>
      </c>
      <c r="E56" s="72">
        <v>903817</v>
      </c>
      <c r="F56" s="72"/>
      <c r="G56" s="72"/>
      <c r="H56" s="78">
        <f t="shared" si="33"/>
        <v>59.439628611244657</v>
      </c>
      <c r="I56" s="72">
        <v>12519</v>
      </c>
      <c r="J56" s="72"/>
      <c r="K56" s="72">
        <f t="shared" ref="K56:K59" si="52">+E56+I56+J56</f>
        <v>916336</v>
      </c>
      <c r="L56" s="72">
        <v>773248</v>
      </c>
      <c r="M56" s="72">
        <f>+D56-K56</f>
        <v>604227</v>
      </c>
      <c r="N56" s="72">
        <f>+C56-K56</f>
        <v>731597</v>
      </c>
      <c r="O56" s="73">
        <f t="shared" si="30"/>
        <v>60.262942081321192</v>
      </c>
      <c r="P56" s="73">
        <f t="shared" si="31"/>
        <v>55.605173268573417</v>
      </c>
      <c r="R56" s="29"/>
    </row>
    <row r="57" spans="1:18" ht="24.95" customHeight="1" x14ac:dyDescent="0.2">
      <c r="A57" s="79" t="s">
        <v>66</v>
      </c>
      <c r="B57" s="80">
        <v>1002027</v>
      </c>
      <c r="C57" s="80">
        <v>1009262</v>
      </c>
      <c r="D57" s="80">
        <v>967977</v>
      </c>
      <c r="E57" s="80">
        <v>557789</v>
      </c>
      <c r="F57" s="80"/>
      <c r="G57" s="80"/>
      <c r="H57" s="81">
        <f t="shared" si="33"/>
        <v>57.624199748547746</v>
      </c>
      <c r="I57" s="80">
        <v>157423</v>
      </c>
      <c r="J57" s="80"/>
      <c r="K57" s="80">
        <f t="shared" si="52"/>
        <v>715212</v>
      </c>
      <c r="L57" s="80">
        <v>284830</v>
      </c>
      <c r="M57" s="80">
        <f>+D57-K57</f>
        <v>252765</v>
      </c>
      <c r="N57" s="80">
        <f>+C57-K57</f>
        <v>294050</v>
      </c>
      <c r="O57" s="82">
        <f t="shared" si="30"/>
        <v>73.887292776584573</v>
      </c>
      <c r="P57" s="82">
        <f t="shared" si="31"/>
        <v>70.864849761508907</v>
      </c>
      <c r="R57" s="29"/>
    </row>
    <row r="58" spans="1:18" ht="24.95" customHeight="1" x14ac:dyDescent="0.2">
      <c r="A58" s="71" t="s">
        <v>67</v>
      </c>
      <c r="B58" s="72">
        <v>482124</v>
      </c>
      <c r="C58" s="72">
        <v>478075</v>
      </c>
      <c r="D58" s="72">
        <v>434588</v>
      </c>
      <c r="E58" s="72">
        <v>262795</v>
      </c>
      <c r="F58" s="72"/>
      <c r="G58" s="72"/>
      <c r="H58" s="78">
        <f t="shared" si="33"/>
        <v>60.469916334551343</v>
      </c>
      <c r="I58" s="72"/>
      <c r="J58" s="72"/>
      <c r="K58" s="72">
        <f t="shared" si="52"/>
        <v>262795</v>
      </c>
      <c r="L58" s="72">
        <v>240679</v>
      </c>
      <c r="M58" s="72">
        <f>+D58-K58</f>
        <v>171793</v>
      </c>
      <c r="N58" s="72">
        <f>+C58-K58</f>
        <v>215280</v>
      </c>
      <c r="O58" s="73">
        <f t="shared" si="30"/>
        <v>60.469916334551343</v>
      </c>
      <c r="P58" s="73">
        <f t="shared" si="31"/>
        <v>54.969408565601633</v>
      </c>
      <c r="R58" s="29"/>
    </row>
    <row r="59" spans="1:18" s="83" customFormat="1" ht="24.95" customHeight="1" x14ac:dyDescent="0.25">
      <c r="A59" s="71" t="s">
        <v>68</v>
      </c>
      <c r="B59" s="72">
        <v>1800</v>
      </c>
      <c r="C59" s="72">
        <v>1105</v>
      </c>
      <c r="D59" s="72">
        <v>1105</v>
      </c>
      <c r="E59" s="72">
        <v>104</v>
      </c>
      <c r="F59" s="72"/>
      <c r="G59" s="72"/>
      <c r="H59" s="78">
        <f t="shared" si="33"/>
        <v>9.4117647058823533</v>
      </c>
      <c r="I59" s="72"/>
      <c r="J59" s="72"/>
      <c r="K59" s="72">
        <f t="shared" si="52"/>
        <v>104</v>
      </c>
      <c r="L59" s="72"/>
      <c r="M59" s="72">
        <f>+D59-K59</f>
        <v>1001</v>
      </c>
      <c r="N59" s="72">
        <f>+C59-K59</f>
        <v>1001</v>
      </c>
      <c r="O59" s="73">
        <f t="shared" si="30"/>
        <v>9.4117647058823533</v>
      </c>
      <c r="P59" s="73">
        <f t="shared" si="31"/>
        <v>9.4117647058823533</v>
      </c>
      <c r="R59" s="29"/>
    </row>
    <row r="60" spans="1:18" s="84" customFormat="1" ht="39.950000000000003" customHeight="1" x14ac:dyDescent="0.25">
      <c r="A60" s="60" t="s">
        <v>69</v>
      </c>
      <c r="B60" s="61">
        <f>+B61+B62+B63</f>
        <v>16667473</v>
      </c>
      <c r="C60" s="61">
        <f t="shared" ref="C60:G60" si="53">+C61+C62+C63</f>
        <v>16571296</v>
      </c>
      <c r="D60" s="61">
        <f t="shared" si="53"/>
        <v>15904648</v>
      </c>
      <c r="E60" s="61">
        <f t="shared" si="53"/>
        <v>8801674</v>
      </c>
      <c r="F60" s="61">
        <f t="shared" si="53"/>
        <v>0</v>
      </c>
      <c r="G60" s="61">
        <f t="shared" si="53"/>
        <v>0</v>
      </c>
      <c r="H60" s="62">
        <f t="shared" si="33"/>
        <v>55.340262796133558</v>
      </c>
      <c r="I60" s="61">
        <f>+I61+I62+I63</f>
        <v>0</v>
      </c>
      <c r="J60" s="61">
        <f t="shared" ref="J60:N60" si="54">+J61+J62+J63</f>
        <v>0</v>
      </c>
      <c r="K60" s="61">
        <f t="shared" si="54"/>
        <v>8801674</v>
      </c>
      <c r="L60" s="61">
        <f t="shared" si="54"/>
        <v>8407001</v>
      </c>
      <c r="M60" s="61">
        <f t="shared" si="54"/>
        <v>7102974</v>
      </c>
      <c r="N60" s="61">
        <f t="shared" si="54"/>
        <v>7769622</v>
      </c>
      <c r="O60" s="62">
        <f t="shared" si="30"/>
        <v>55.340262796133558</v>
      </c>
      <c r="P60" s="62">
        <f t="shared" si="31"/>
        <v>53.113974911799303</v>
      </c>
      <c r="R60" s="29"/>
    </row>
    <row r="61" spans="1:18" s="83" customFormat="1" ht="24.95" customHeight="1" x14ac:dyDescent="0.25">
      <c r="A61" s="71" t="s">
        <v>70</v>
      </c>
      <c r="B61" s="72">
        <v>13788448</v>
      </c>
      <c r="C61" s="72">
        <v>13693721</v>
      </c>
      <c r="D61" s="72">
        <v>13298317</v>
      </c>
      <c r="E61" s="72">
        <v>7151760</v>
      </c>
      <c r="F61" s="72"/>
      <c r="G61" s="72"/>
      <c r="H61" s="78">
        <f t="shared" si="33"/>
        <v>53.779436901677101</v>
      </c>
      <c r="I61" s="72"/>
      <c r="J61" s="72"/>
      <c r="K61" s="72">
        <f>+E61+I61+J61</f>
        <v>7151760</v>
      </c>
      <c r="L61" s="72">
        <v>6895958</v>
      </c>
      <c r="M61" s="72">
        <f>+D61-K61</f>
        <v>6146557</v>
      </c>
      <c r="N61" s="72">
        <f>+C61-K61</f>
        <v>6541961</v>
      </c>
      <c r="O61" s="73">
        <f t="shared" si="30"/>
        <v>53.779436901677101</v>
      </c>
      <c r="P61" s="73">
        <f t="shared" si="31"/>
        <v>52.226564277160314</v>
      </c>
      <c r="R61" s="29"/>
    </row>
    <row r="62" spans="1:18" s="83" customFormat="1" ht="24.95" customHeight="1" x14ac:dyDescent="0.25">
      <c r="A62" s="71" t="s">
        <v>71</v>
      </c>
      <c r="B62" s="72">
        <v>1603880</v>
      </c>
      <c r="C62" s="72">
        <v>1602530</v>
      </c>
      <c r="D62" s="72">
        <v>1450217</v>
      </c>
      <c r="E62" s="72">
        <v>943787</v>
      </c>
      <c r="F62" s="72"/>
      <c r="G62" s="72"/>
      <c r="H62" s="78">
        <f t="shared" si="33"/>
        <v>65.079019208849431</v>
      </c>
      <c r="I62" s="72"/>
      <c r="J62" s="72"/>
      <c r="K62" s="72">
        <f>+E62+I62+J62</f>
        <v>943787</v>
      </c>
      <c r="L62" s="72">
        <v>865765</v>
      </c>
      <c r="M62" s="72">
        <f>+D62-K62</f>
        <v>506430</v>
      </c>
      <c r="N62" s="72">
        <f>+C62-K62</f>
        <v>658743</v>
      </c>
      <c r="O62" s="73">
        <f t="shared" si="30"/>
        <v>65.079019208849431</v>
      </c>
      <c r="P62" s="73">
        <f t="shared" si="31"/>
        <v>58.893562055000523</v>
      </c>
      <c r="R62" s="29"/>
    </row>
    <row r="63" spans="1:18" s="83" customFormat="1" ht="24.95" customHeight="1" x14ac:dyDescent="0.25">
      <c r="A63" s="71" t="s">
        <v>72</v>
      </c>
      <c r="B63" s="72">
        <v>1275145</v>
      </c>
      <c r="C63" s="72">
        <v>1275045</v>
      </c>
      <c r="D63" s="72">
        <v>1156114</v>
      </c>
      <c r="E63" s="72">
        <v>706127</v>
      </c>
      <c r="F63" s="72"/>
      <c r="G63" s="72"/>
      <c r="H63" s="78">
        <f t="shared" si="33"/>
        <v>61.07762729281022</v>
      </c>
      <c r="I63" s="72"/>
      <c r="J63" s="72"/>
      <c r="K63" s="72">
        <f>+E63+I63+J63</f>
        <v>706127</v>
      </c>
      <c r="L63" s="72">
        <v>645278</v>
      </c>
      <c r="M63" s="72">
        <f>+D63-K63</f>
        <v>449987</v>
      </c>
      <c r="N63" s="72">
        <f>+C63-K63</f>
        <v>568918</v>
      </c>
      <c r="O63" s="73">
        <f t="shared" si="30"/>
        <v>61.07762729281022</v>
      </c>
      <c r="P63" s="73">
        <f t="shared" si="31"/>
        <v>55.380555196091116</v>
      </c>
      <c r="R63" s="29"/>
    </row>
    <row r="64" spans="1:18" s="84" customFormat="1" ht="39.950000000000003" customHeight="1" x14ac:dyDescent="0.25">
      <c r="A64" s="60" t="s">
        <v>73</v>
      </c>
      <c r="B64" s="61">
        <f>+B65+B66+B67+B70+B71</f>
        <v>5247525</v>
      </c>
      <c r="C64" s="61">
        <f t="shared" ref="C64:G64" si="55">+C65+C66+C67+C70+C71</f>
        <v>5255063</v>
      </c>
      <c r="D64" s="61">
        <f t="shared" si="55"/>
        <v>4801571</v>
      </c>
      <c r="E64" s="61">
        <f t="shared" si="55"/>
        <v>3060759</v>
      </c>
      <c r="F64" s="61">
        <f t="shared" si="55"/>
        <v>0</v>
      </c>
      <c r="G64" s="61">
        <f t="shared" si="55"/>
        <v>0</v>
      </c>
      <c r="H64" s="62">
        <f t="shared" si="33"/>
        <v>63.744949309298981</v>
      </c>
      <c r="I64" s="61">
        <f>+I65+I66+I67+I70+I71</f>
        <v>0</v>
      </c>
      <c r="J64" s="61">
        <f t="shared" ref="J64:N64" si="56">+J65+J66+J67+J70+J71</f>
        <v>0</v>
      </c>
      <c r="K64" s="61">
        <f t="shared" si="56"/>
        <v>3060759</v>
      </c>
      <c r="L64" s="61">
        <f t="shared" si="56"/>
        <v>2763062</v>
      </c>
      <c r="M64" s="61">
        <f t="shared" si="56"/>
        <v>1740812</v>
      </c>
      <c r="N64" s="61">
        <f t="shared" si="56"/>
        <v>2194304</v>
      </c>
      <c r="O64" s="62">
        <f t="shared" si="30"/>
        <v>63.744949309298981</v>
      </c>
      <c r="P64" s="62">
        <f t="shared" si="31"/>
        <v>58.244002022430564</v>
      </c>
      <c r="R64" s="29"/>
    </row>
    <row r="65" spans="1:18" s="85" customFormat="1" ht="35.1" customHeight="1" x14ac:dyDescent="0.25">
      <c r="A65" s="65" t="s">
        <v>74</v>
      </c>
      <c r="B65" s="66">
        <v>2904057</v>
      </c>
      <c r="C65" s="66">
        <v>2911802</v>
      </c>
      <c r="D65" s="66">
        <v>2647710</v>
      </c>
      <c r="E65" s="66">
        <v>1832260</v>
      </c>
      <c r="F65" s="66"/>
      <c r="G65" s="66"/>
      <c r="H65" s="67">
        <f t="shared" si="33"/>
        <v>69.201687495987102</v>
      </c>
      <c r="I65" s="66"/>
      <c r="J65" s="66"/>
      <c r="K65" s="66">
        <f>+E65+I65+J65</f>
        <v>1832260</v>
      </c>
      <c r="L65" s="66">
        <v>1655509</v>
      </c>
      <c r="M65" s="66">
        <f>+D65-K65</f>
        <v>815450</v>
      </c>
      <c r="N65" s="66">
        <f>+C65-K65</f>
        <v>1079542</v>
      </c>
      <c r="O65" s="68">
        <f t="shared" si="30"/>
        <v>69.201687495987102</v>
      </c>
      <c r="P65" s="68">
        <f t="shared" si="31"/>
        <v>62.92529505783704</v>
      </c>
      <c r="R65" s="70"/>
    </row>
    <row r="66" spans="1:18" s="85" customFormat="1" ht="35.1" customHeight="1" x14ac:dyDescent="0.25">
      <c r="A66" s="65" t="s">
        <v>75</v>
      </c>
      <c r="B66" s="66">
        <v>738404</v>
      </c>
      <c r="C66" s="66">
        <v>738197</v>
      </c>
      <c r="D66" s="66">
        <v>674864</v>
      </c>
      <c r="E66" s="66">
        <v>398163</v>
      </c>
      <c r="F66" s="66"/>
      <c r="G66" s="66"/>
      <c r="H66" s="67">
        <f t="shared" si="33"/>
        <v>58.998998316697879</v>
      </c>
      <c r="I66" s="66"/>
      <c r="J66" s="66"/>
      <c r="K66" s="66">
        <f>+E66+I66+J66</f>
        <v>398163</v>
      </c>
      <c r="L66" s="66">
        <v>362287</v>
      </c>
      <c r="M66" s="66">
        <f>+D66-K66</f>
        <v>276701</v>
      </c>
      <c r="N66" s="66">
        <f>+C66-K66</f>
        <v>340034</v>
      </c>
      <c r="O66" s="68">
        <f t="shared" si="30"/>
        <v>58.998998316697879</v>
      </c>
      <c r="P66" s="68">
        <f t="shared" si="31"/>
        <v>53.937228138288283</v>
      </c>
      <c r="R66" s="70"/>
    </row>
    <row r="67" spans="1:18" s="85" customFormat="1" ht="35.1" customHeight="1" x14ac:dyDescent="0.25">
      <c r="A67" s="65" t="s">
        <v>76</v>
      </c>
      <c r="B67" s="66">
        <f>+B68+B69</f>
        <v>1228396</v>
      </c>
      <c r="C67" s="66">
        <f t="shared" ref="C67:G67" si="57">+C68+C69</f>
        <v>1228396</v>
      </c>
      <c r="D67" s="66">
        <f t="shared" si="57"/>
        <v>1130100</v>
      </c>
      <c r="E67" s="66">
        <f t="shared" si="57"/>
        <v>637137</v>
      </c>
      <c r="F67" s="66">
        <f t="shared" si="57"/>
        <v>0</v>
      </c>
      <c r="G67" s="66">
        <f t="shared" si="57"/>
        <v>0</v>
      </c>
      <c r="H67" s="67">
        <f t="shared" si="33"/>
        <v>56.378816033979298</v>
      </c>
      <c r="I67" s="66">
        <f>+I68+I69</f>
        <v>0</v>
      </c>
      <c r="J67" s="66">
        <f t="shared" ref="J67:N67" si="58">+J68+J69</f>
        <v>0</v>
      </c>
      <c r="K67" s="66">
        <f t="shared" si="58"/>
        <v>637137</v>
      </c>
      <c r="L67" s="66">
        <f t="shared" si="58"/>
        <v>570717</v>
      </c>
      <c r="M67" s="66">
        <f t="shared" si="58"/>
        <v>492963</v>
      </c>
      <c r="N67" s="66">
        <f t="shared" si="58"/>
        <v>591259</v>
      </c>
      <c r="O67" s="68">
        <f t="shared" si="30"/>
        <v>56.378816033979298</v>
      </c>
      <c r="P67" s="68">
        <f t="shared" si="31"/>
        <v>51.867394553547875</v>
      </c>
      <c r="R67" s="70"/>
    </row>
    <row r="68" spans="1:18" s="83" customFormat="1" ht="24.95" customHeight="1" x14ac:dyDescent="0.25">
      <c r="A68" s="71" t="s">
        <v>77</v>
      </c>
      <c r="B68" s="72">
        <v>1006009</v>
      </c>
      <c r="C68" s="72">
        <v>1010559</v>
      </c>
      <c r="D68" s="72">
        <v>932243</v>
      </c>
      <c r="E68" s="72">
        <v>521093</v>
      </c>
      <c r="F68" s="72"/>
      <c r="G68" s="72"/>
      <c r="H68" s="78">
        <f t="shared" si="33"/>
        <v>55.896692171461737</v>
      </c>
      <c r="I68" s="72"/>
      <c r="J68" s="72"/>
      <c r="K68" s="72">
        <f>+E68+I68+J68</f>
        <v>521093</v>
      </c>
      <c r="L68" s="72">
        <v>469879</v>
      </c>
      <c r="M68" s="72">
        <f>+D68-K68</f>
        <v>411150</v>
      </c>
      <c r="N68" s="72">
        <f>+C68-K68</f>
        <v>489466</v>
      </c>
      <c r="O68" s="73">
        <f t="shared" si="30"/>
        <v>55.896692171461737</v>
      </c>
      <c r="P68" s="73">
        <f t="shared" si="31"/>
        <v>51.564826991793652</v>
      </c>
      <c r="R68" s="29"/>
    </row>
    <row r="69" spans="1:18" s="83" customFormat="1" ht="24.95" customHeight="1" x14ac:dyDescent="0.25">
      <c r="A69" s="71" t="s">
        <v>78</v>
      </c>
      <c r="B69" s="72">
        <v>222387</v>
      </c>
      <c r="C69" s="72">
        <v>217837</v>
      </c>
      <c r="D69" s="72">
        <v>197857</v>
      </c>
      <c r="E69" s="72">
        <v>116044</v>
      </c>
      <c r="F69" s="72"/>
      <c r="G69" s="72"/>
      <c r="H69" s="78">
        <f t="shared" si="33"/>
        <v>58.650439458801053</v>
      </c>
      <c r="I69" s="72"/>
      <c r="J69" s="72"/>
      <c r="K69" s="72">
        <f t="shared" ref="K69:K71" si="59">+E69+I69+J69</f>
        <v>116044</v>
      </c>
      <c r="L69" s="72">
        <v>100838</v>
      </c>
      <c r="M69" s="72">
        <f>+D69-K69</f>
        <v>81813</v>
      </c>
      <c r="N69" s="72">
        <f>+C69-K69</f>
        <v>101793</v>
      </c>
      <c r="O69" s="73">
        <f t="shared" si="30"/>
        <v>58.650439458801053</v>
      </c>
      <c r="P69" s="73">
        <f t="shared" si="31"/>
        <v>53.271023747113667</v>
      </c>
      <c r="R69" s="29"/>
    </row>
    <row r="70" spans="1:18" s="85" customFormat="1" ht="35.1" customHeight="1" x14ac:dyDescent="0.25">
      <c r="A70" s="65" t="s">
        <v>79</v>
      </c>
      <c r="B70" s="66">
        <v>164244</v>
      </c>
      <c r="C70" s="66">
        <v>164244</v>
      </c>
      <c r="D70" s="66">
        <v>150453</v>
      </c>
      <c r="E70" s="66">
        <v>97790</v>
      </c>
      <c r="F70" s="66"/>
      <c r="G70" s="66"/>
      <c r="H70" s="67">
        <f t="shared" si="33"/>
        <v>64.997042265690951</v>
      </c>
      <c r="I70" s="66"/>
      <c r="J70" s="66"/>
      <c r="K70" s="66">
        <f t="shared" si="59"/>
        <v>97790</v>
      </c>
      <c r="L70" s="66">
        <v>88136</v>
      </c>
      <c r="M70" s="66">
        <f t="shared" ref="M70:M71" si="60">+D70-K70</f>
        <v>52663</v>
      </c>
      <c r="N70" s="66">
        <f t="shared" ref="N70:N71" si="61">+C70-K70</f>
        <v>66454</v>
      </c>
      <c r="O70" s="68">
        <f t="shared" si="30"/>
        <v>64.997042265690951</v>
      </c>
      <c r="P70" s="68">
        <f t="shared" si="31"/>
        <v>59.539465673023059</v>
      </c>
      <c r="R70" s="70"/>
    </row>
    <row r="71" spans="1:18" s="85" customFormat="1" ht="35.1" customHeight="1" x14ac:dyDescent="0.25">
      <c r="A71" s="65" t="s">
        <v>80</v>
      </c>
      <c r="B71" s="66">
        <v>212424</v>
      </c>
      <c r="C71" s="66">
        <v>212424</v>
      </c>
      <c r="D71" s="66">
        <v>198444</v>
      </c>
      <c r="E71" s="66">
        <v>95409</v>
      </c>
      <c r="F71" s="66">
        <v>0</v>
      </c>
      <c r="G71" s="66"/>
      <c r="H71" s="67">
        <f t="shared" si="33"/>
        <v>48.078551127774084</v>
      </c>
      <c r="I71" s="66"/>
      <c r="J71" s="66"/>
      <c r="K71" s="66">
        <f t="shared" si="59"/>
        <v>95409</v>
      </c>
      <c r="L71" s="66">
        <v>86413</v>
      </c>
      <c r="M71" s="66">
        <f t="shared" si="60"/>
        <v>103035</v>
      </c>
      <c r="N71" s="66">
        <f t="shared" si="61"/>
        <v>117015</v>
      </c>
      <c r="O71" s="68">
        <f t="shared" si="30"/>
        <v>48.078551127774084</v>
      </c>
      <c r="P71" s="68">
        <f t="shared" si="31"/>
        <v>44.91441645011863</v>
      </c>
      <c r="R71" s="70"/>
    </row>
    <row r="72" spans="1:18" s="84" customFormat="1" ht="39.950000000000003" customHeight="1" x14ac:dyDescent="0.25">
      <c r="A72" s="60" t="s">
        <v>81</v>
      </c>
      <c r="B72" s="61">
        <f>+B73+B76</f>
        <v>12446940</v>
      </c>
      <c r="C72" s="61">
        <f t="shared" ref="C72:E72" si="62">+C73+C76</f>
        <v>10019537</v>
      </c>
      <c r="D72" s="61">
        <f t="shared" si="62"/>
        <v>9312638</v>
      </c>
      <c r="E72" s="61">
        <f t="shared" si="62"/>
        <v>4689776</v>
      </c>
      <c r="F72" s="61"/>
      <c r="G72" s="61"/>
      <c r="H72" s="62">
        <f t="shared" si="33"/>
        <v>50.359264474792212</v>
      </c>
      <c r="I72" s="61">
        <f>+I73+I76</f>
        <v>0</v>
      </c>
      <c r="J72" s="61">
        <f t="shared" ref="J72:N72" si="63">+J73+J76</f>
        <v>0</v>
      </c>
      <c r="K72" s="61">
        <f t="shared" si="63"/>
        <v>4689776</v>
      </c>
      <c r="L72" s="61">
        <f t="shared" si="63"/>
        <v>4194547</v>
      </c>
      <c r="M72" s="61">
        <f t="shared" si="63"/>
        <v>4622862</v>
      </c>
      <c r="N72" s="61">
        <f t="shared" si="63"/>
        <v>5329761</v>
      </c>
      <c r="O72" s="62">
        <f t="shared" si="30"/>
        <v>50.359264474792212</v>
      </c>
      <c r="P72" s="62">
        <f t="shared" si="31"/>
        <v>46.806314503354798</v>
      </c>
      <c r="R72" s="29"/>
    </row>
    <row r="73" spans="1:18" s="85" customFormat="1" ht="35.1" customHeight="1" x14ac:dyDescent="0.25">
      <c r="A73" s="65" t="s">
        <v>82</v>
      </c>
      <c r="B73" s="66">
        <f>+B74+B75</f>
        <v>3911803</v>
      </c>
      <c r="C73" s="66">
        <f t="shared" ref="C73:D73" si="64">+C74+C75</f>
        <v>3910003</v>
      </c>
      <c r="D73" s="66">
        <f t="shared" si="64"/>
        <v>3596317</v>
      </c>
      <c r="E73" s="66">
        <f>+E74+E75</f>
        <v>1962371</v>
      </c>
      <c r="F73" s="66">
        <f t="shared" ref="F73:G73" si="65">+F74+F75</f>
        <v>0</v>
      </c>
      <c r="G73" s="66">
        <f t="shared" si="65"/>
        <v>0</v>
      </c>
      <c r="H73" s="67">
        <f t="shared" si="33"/>
        <v>54.566129737728907</v>
      </c>
      <c r="I73" s="66">
        <f>+I74+I75</f>
        <v>0</v>
      </c>
      <c r="J73" s="66">
        <f t="shared" ref="J73:N73" si="66">+J74+J75</f>
        <v>0</v>
      </c>
      <c r="K73" s="66">
        <f t="shared" si="66"/>
        <v>1962371</v>
      </c>
      <c r="L73" s="66">
        <f t="shared" si="66"/>
        <v>1792568</v>
      </c>
      <c r="M73" s="66">
        <f t="shared" si="66"/>
        <v>1633946</v>
      </c>
      <c r="N73" s="66">
        <f t="shared" si="66"/>
        <v>1947632</v>
      </c>
      <c r="O73" s="68">
        <f t="shared" si="30"/>
        <v>54.566129737728907</v>
      </c>
      <c r="P73" s="68">
        <f t="shared" si="31"/>
        <v>50.188478116257194</v>
      </c>
      <c r="R73" s="70"/>
    </row>
    <row r="74" spans="1:18" s="83" customFormat="1" ht="24.95" customHeight="1" x14ac:dyDescent="0.25">
      <c r="A74" s="79" t="s">
        <v>83</v>
      </c>
      <c r="B74" s="80">
        <v>1593282</v>
      </c>
      <c r="C74" s="80">
        <v>1593002</v>
      </c>
      <c r="D74" s="80">
        <v>1449748</v>
      </c>
      <c r="E74" s="80">
        <v>957740</v>
      </c>
      <c r="F74" s="80"/>
      <c r="G74" s="80"/>
      <c r="H74" s="81">
        <f t="shared" si="33"/>
        <v>66.062515692382391</v>
      </c>
      <c r="I74" s="80"/>
      <c r="J74" s="80"/>
      <c r="K74" s="80">
        <f>+E74+I74+J74</f>
        <v>957740</v>
      </c>
      <c r="L74" s="80">
        <v>878291</v>
      </c>
      <c r="M74" s="80">
        <f>+D74-K74</f>
        <v>492008</v>
      </c>
      <c r="N74" s="80">
        <f>+C74-K74</f>
        <v>635262</v>
      </c>
      <c r="O74" s="82">
        <f t="shared" si="30"/>
        <v>66.062515692382391</v>
      </c>
      <c r="P74" s="82">
        <f t="shared" si="31"/>
        <v>60.121707317379389</v>
      </c>
      <c r="R74" s="29"/>
    </row>
    <row r="75" spans="1:18" s="83" customFormat="1" ht="24.95" customHeight="1" x14ac:dyDescent="0.25">
      <c r="A75" s="71" t="s">
        <v>84</v>
      </c>
      <c r="B75" s="72">
        <v>2318521</v>
      </c>
      <c r="C75" s="72">
        <v>2317001</v>
      </c>
      <c r="D75" s="72">
        <v>2146569</v>
      </c>
      <c r="E75" s="72">
        <v>1004631</v>
      </c>
      <c r="F75" s="72"/>
      <c r="G75" s="72"/>
      <c r="H75" s="78">
        <f t="shared" si="33"/>
        <v>46.801710077803229</v>
      </c>
      <c r="I75" s="72"/>
      <c r="J75" s="72"/>
      <c r="K75" s="72">
        <f>+E75+I75+J75</f>
        <v>1004631</v>
      </c>
      <c r="L75" s="72">
        <v>914277</v>
      </c>
      <c r="M75" s="72">
        <f>+D75-K75</f>
        <v>1141938</v>
      </c>
      <c r="N75" s="72">
        <f>+C75-K75</f>
        <v>1312370</v>
      </c>
      <c r="O75" s="73">
        <f t="shared" si="30"/>
        <v>46.801710077803229</v>
      </c>
      <c r="P75" s="73">
        <f t="shared" si="31"/>
        <v>43.359109469525478</v>
      </c>
      <c r="R75" s="29"/>
    </row>
    <row r="76" spans="1:18" s="85" customFormat="1" ht="35.1" customHeight="1" x14ac:dyDescent="0.25">
      <c r="A76" s="65" t="s">
        <v>85</v>
      </c>
      <c r="B76" s="66">
        <f>+B77+B78</f>
        <v>8535137</v>
      </c>
      <c r="C76" s="66">
        <f t="shared" ref="C76:D76" si="67">+C77+C78</f>
        <v>6109534</v>
      </c>
      <c r="D76" s="66">
        <f t="shared" si="67"/>
        <v>5716321</v>
      </c>
      <c r="E76" s="66">
        <f>+E77+E78</f>
        <v>2727405</v>
      </c>
      <c r="F76" s="66"/>
      <c r="G76" s="66"/>
      <c r="H76" s="67">
        <f t="shared" si="33"/>
        <v>47.712593467021883</v>
      </c>
      <c r="I76" s="66">
        <f>+I77+I78</f>
        <v>0</v>
      </c>
      <c r="J76" s="66">
        <f t="shared" ref="J76:N76" si="68">+J77+J78</f>
        <v>0</v>
      </c>
      <c r="K76" s="66">
        <f t="shared" si="68"/>
        <v>2727405</v>
      </c>
      <c r="L76" s="66">
        <f t="shared" si="68"/>
        <v>2401979</v>
      </c>
      <c r="M76" s="66">
        <f t="shared" si="68"/>
        <v>2988916</v>
      </c>
      <c r="N76" s="66">
        <f t="shared" si="68"/>
        <v>3382129</v>
      </c>
      <c r="O76" s="68">
        <f>+K76/D76*100</f>
        <v>47.712593467021883</v>
      </c>
      <c r="P76" s="68">
        <f>+K76/C76*100</f>
        <v>44.641784463430433</v>
      </c>
      <c r="R76" s="70"/>
    </row>
    <row r="77" spans="1:18" s="83" customFormat="1" ht="24.95" customHeight="1" x14ac:dyDescent="0.25">
      <c r="A77" s="79" t="s">
        <v>86</v>
      </c>
      <c r="B77" s="80">
        <v>8337730</v>
      </c>
      <c r="C77" s="80">
        <v>5917127</v>
      </c>
      <c r="D77" s="80">
        <v>5539109</v>
      </c>
      <c r="E77" s="80">
        <v>2676139</v>
      </c>
      <c r="F77" s="80"/>
      <c r="G77" s="80"/>
      <c r="H77" s="81">
        <f t="shared" si="33"/>
        <v>48.313528403214306</v>
      </c>
      <c r="I77" s="80"/>
      <c r="J77" s="80"/>
      <c r="K77" s="80">
        <f>+E77+I77+J77</f>
        <v>2676139</v>
      </c>
      <c r="L77" s="80">
        <v>2356260</v>
      </c>
      <c r="M77" s="80">
        <f>+D77-K77</f>
        <v>2862970</v>
      </c>
      <c r="N77" s="80">
        <f>+C77-K77</f>
        <v>3240988</v>
      </c>
      <c r="O77" s="82">
        <f>+K77/D77*100</f>
        <v>48.313528403214306</v>
      </c>
      <c r="P77" s="82">
        <f>+K77/C77*100</f>
        <v>45.226999521896353</v>
      </c>
      <c r="R77" s="29"/>
    </row>
    <row r="78" spans="1:18" s="83" customFormat="1" ht="24.95" customHeight="1" x14ac:dyDescent="0.25">
      <c r="A78" s="71" t="s">
        <v>87</v>
      </c>
      <c r="B78" s="72">
        <v>197407</v>
      </c>
      <c r="C78" s="72">
        <v>192407</v>
      </c>
      <c r="D78" s="72">
        <v>177212</v>
      </c>
      <c r="E78" s="72">
        <v>51266</v>
      </c>
      <c r="F78" s="72"/>
      <c r="G78" s="72"/>
      <c r="H78" s="78">
        <f t="shared" si="33"/>
        <v>28.929192154030204</v>
      </c>
      <c r="I78" s="72"/>
      <c r="J78" s="72"/>
      <c r="K78" s="72">
        <f>+E78+I78+J78</f>
        <v>51266</v>
      </c>
      <c r="L78" s="72">
        <v>45719</v>
      </c>
      <c r="M78" s="72">
        <f>+D78-K78</f>
        <v>125946</v>
      </c>
      <c r="N78" s="72">
        <f>+C78-K78</f>
        <v>141141</v>
      </c>
      <c r="O78" s="73">
        <f>+K78/D78*100</f>
        <v>28.929192154030204</v>
      </c>
      <c r="P78" s="73">
        <f>+K78/C78*100</f>
        <v>26.644560748829306</v>
      </c>
      <c r="R78" s="29"/>
    </row>
    <row r="79" spans="1:18" s="84" customFormat="1" ht="39.950000000000003" customHeight="1" x14ac:dyDescent="0.25">
      <c r="A79" s="60" t="s">
        <v>88</v>
      </c>
      <c r="B79" s="61">
        <f>+B80+B86+B93+B94</f>
        <v>17491014</v>
      </c>
      <c r="C79" s="61">
        <f t="shared" ref="C79:E79" si="69">+C80+C86+C93+C94</f>
        <v>17442447</v>
      </c>
      <c r="D79" s="61">
        <f t="shared" si="69"/>
        <v>15688445</v>
      </c>
      <c r="E79" s="61">
        <f t="shared" si="69"/>
        <v>8460412</v>
      </c>
      <c r="F79" s="61"/>
      <c r="G79" s="61"/>
      <c r="H79" s="62">
        <f t="shared" si="33"/>
        <v>53.927664596459365</v>
      </c>
      <c r="I79" s="61">
        <f>+I80+I86+I93+I94</f>
        <v>0</v>
      </c>
      <c r="J79" s="61">
        <f t="shared" ref="J79:N79" si="70">+J80+J86+J93+J94</f>
        <v>0</v>
      </c>
      <c r="K79" s="61">
        <f t="shared" si="70"/>
        <v>8460412</v>
      </c>
      <c r="L79" s="61">
        <f t="shared" si="70"/>
        <v>7331198</v>
      </c>
      <c r="M79" s="61">
        <f t="shared" si="70"/>
        <v>7228033</v>
      </c>
      <c r="N79" s="61">
        <f t="shared" si="70"/>
        <v>8982035</v>
      </c>
      <c r="O79" s="62">
        <f t="shared" ref="O79:O94" si="71">+K79/D79*100</f>
        <v>53.927664596459365</v>
      </c>
      <c r="P79" s="62">
        <f t="shared" ref="P79:P94" si="72">+K79/C79*100</f>
        <v>48.504731016238715</v>
      </c>
      <c r="R79" s="29"/>
    </row>
    <row r="80" spans="1:18" s="85" customFormat="1" ht="35.1" customHeight="1" x14ac:dyDescent="0.25">
      <c r="A80" s="65" t="s">
        <v>89</v>
      </c>
      <c r="B80" s="66">
        <f>+B81+B82+B83+B84+B85</f>
        <v>11751839</v>
      </c>
      <c r="C80" s="66">
        <f>+C81+C82+C83+C84+C85</f>
        <v>11670755</v>
      </c>
      <c r="D80" s="66">
        <f t="shared" ref="D80:E80" si="73">+D81+D82+D83+D84+D85</f>
        <v>10377812</v>
      </c>
      <c r="E80" s="66">
        <f t="shared" si="73"/>
        <v>5273608</v>
      </c>
      <c r="F80" s="66"/>
      <c r="G80" s="66"/>
      <c r="H80" s="67">
        <f t="shared" si="33"/>
        <v>50.816183604019805</v>
      </c>
      <c r="I80" s="66">
        <f>+I81+I82+I83+I84+I85</f>
        <v>0</v>
      </c>
      <c r="J80" s="66">
        <f t="shared" ref="J80:N80" si="74">+J81+J82+J83+J84+J85</f>
        <v>0</v>
      </c>
      <c r="K80" s="66">
        <f t="shared" si="74"/>
        <v>5273608</v>
      </c>
      <c r="L80" s="66">
        <f t="shared" si="74"/>
        <v>4574065</v>
      </c>
      <c r="M80" s="66">
        <f t="shared" si="74"/>
        <v>5104204</v>
      </c>
      <c r="N80" s="66">
        <f t="shared" si="74"/>
        <v>6397147</v>
      </c>
      <c r="O80" s="68">
        <f t="shared" si="71"/>
        <v>50.816183604019805</v>
      </c>
      <c r="P80" s="68">
        <f t="shared" si="72"/>
        <v>45.186519638189651</v>
      </c>
      <c r="R80" s="70"/>
    </row>
    <row r="81" spans="1:18" s="83" customFormat="1" ht="24.95" customHeight="1" x14ac:dyDescent="0.25">
      <c r="A81" s="79" t="s">
        <v>90</v>
      </c>
      <c r="B81" s="80">
        <v>3176465</v>
      </c>
      <c r="C81" s="80">
        <v>3215115</v>
      </c>
      <c r="D81" s="80">
        <v>2611915</v>
      </c>
      <c r="E81" s="80">
        <v>683060</v>
      </c>
      <c r="F81" s="80"/>
      <c r="G81" s="80"/>
      <c r="H81" s="81">
        <f t="shared" si="33"/>
        <v>26.151693297829372</v>
      </c>
      <c r="I81" s="80"/>
      <c r="J81" s="80"/>
      <c r="K81" s="80">
        <f>+E81+I81+J81</f>
        <v>683060</v>
      </c>
      <c r="L81" s="80">
        <v>424408</v>
      </c>
      <c r="M81" s="80">
        <f>+D81-K81</f>
        <v>1928855</v>
      </c>
      <c r="N81" s="80">
        <f>+C81-K81</f>
        <v>2532055</v>
      </c>
      <c r="O81" s="82">
        <f t="shared" si="71"/>
        <v>26.151693297829372</v>
      </c>
      <c r="P81" s="82">
        <f t="shared" si="72"/>
        <v>21.245274274792656</v>
      </c>
      <c r="R81" s="29"/>
    </row>
    <row r="82" spans="1:18" s="83" customFormat="1" ht="24.95" customHeight="1" x14ac:dyDescent="0.25">
      <c r="A82" s="71" t="s">
        <v>91</v>
      </c>
      <c r="B82" s="72">
        <v>4228744</v>
      </c>
      <c r="C82" s="72">
        <v>4228744</v>
      </c>
      <c r="D82" s="72">
        <v>3858604</v>
      </c>
      <c r="E82" s="72">
        <v>2415081</v>
      </c>
      <c r="F82" s="72"/>
      <c r="G82" s="72"/>
      <c r="H82" s="78">
        <f t="shared" si="33"/>
        <v>62.589501280774087</v>
      </c>
      <c r="I82" s="72"/>
      <c r="J82" s="72"/>
      <c r="K82" s="72">
        <f t="shared" ref="K82:K92" si="75">+E82+I82+J82</f>
        <v>2415081</v>
      </c>
      <c r="L82" s="72">
        <v>2181944</v>
      </c>
      <c r="M82" s="72">
        <f>+D82-K82</f>
        <v>1443523</v>
      </c>
      <c r="N82" s="72">
        <f>+C82-K82</f>
        <v>1813663</v>
      </c>
      <c r="O82" s="73">
        <f t="shared" si="71"/>
        <v>62.589501280774087</v>
      </c>
      <c r="P82" s="73">
        <f t="shared" si="72"/>
        <v>57.111071277901907</v>
      </c>
      <c r="R82" s="29"/>
    </row>
    <row r="83" spans="1:18" s="83" customFormat="1" ht="24.95" customHeight="1" x14ac:dyDescent="0.25">
      <c r="A83" s="79" t="s">
        <v>92</v>
      </c>
      <c r="B83" s="80">
        <v>1882613</v>
      </c>
      <c r="C83" s="80">
        <v>1844454</v>
      </c>
      <c r="D83" s="80">
        <v>1718123</v>
      </c>
      <c r="E83" s="80">
        <v>881319</v>
      </c>
      <c r="F83" s="80"/>
      <c r="G83" s="80"/>
      <c r="H83" s="81">
        <f t="shared" si="33"/>
        <v>51.295454399946919</v>
      </c>
      <c r="I83" s="80"/>
      <c r="J83" s="80"/>
      <c r="K83" s="80">
        <f t="shared" si="75"/>
        <v>881319</v>
      </c>
      <c r="L83" s="80">
        <v>795334</v>
      </c>
      <c r="M83" s="80">
        <f>+D83-K83</f>
        <v>836804</v>
      </c>
      <c r="N83" s="80">
        <f>+C83-K83</f>
        <v>963135</v>
      </c>
      <c r="O83" s="82">
        <f t="shared" si="71"/>
        <v>51.295454399946919</v>
      </c>
      <c r="P83" s="82">
        <f t="shared" si="72"/>
        <v>47.782107875826668</v>
      </c>
      <c r="R83" s="29"/>
    </row>
    <row r="84" spans="1:18" s="83" customFormat="1" ht="24.95" customHeight="1" x14ac:dyDescent="0.25">
      <c r="A84" s="71" t="s">
        <v>93</v>
      </c>
      <c r="B84" s="72">
        <v>1908391</v>
      </c>
      <c r="C84" s="72">
        <v>1828391</v>
      </c>
      <c r="D84" s="72">
        <v>1684997</v>
      </c>
      <c r="E84" s="72">
        <v>976686</v>
      </c>
      <c r="F84" s="72"/>
      <c r="G84" s="72"/>
      <c r="H84" s="78">
        <f t="shared" si="33"/>
        <v>57.963664030262365</v>
      </c>
      <c r="I84" s="72"/>
      <c r="J84" s="72"/>
      <c r="K84" s="72">
        <f t="shared" si="75"/>
        <v>976686</v>
      </c>
      <c r="L84" s="72">
        <v>882012</v>
      </c>
      <c r="M84" s="72">
        <f>+D84-K84</f>
        <v>708311</v>
      </c>
      <c r="N84" s="72">
        <f>+C84-K84</f>
        <v>851705</v>
      </c>
      <c r="O84" s="73">
        <f t="shared" si="71"/>
        <v>57.963664030262365</v>
      </c>
      <c r="P84" s="73">
        <f t="shared" si="72"/>
        <v>53.417786458148178</v>
      </c>
      <c r="R84" s="29"/>
    </row>
    <row r="85" spans="1:18" s="83" customFormat="1" ht="24.95" customHeight="1" x14ac:dyDescent="0.25">
      <c r="A85" s="71" t="s">
        <v>94</v>
      </c>
      <c r="B85" s="72">
        <v>555626</v>
      </c>
      <c r="C85" s="72">
        <v>554051</v>
      </c>
      <c r="D85" s="72">
        <v>504173</v>
      </c>
      <c r="E85" s="72">
        <v>317462</v>
      </c>
      <c r="F85" s="72"/>
      <c r="G85" s="72"/>
      <c r="H85" s="78">
        <f t="shared" si="33"/>
        <v>62.966878432601504</v>
      </c>
      <c r="I85" s="72"/>
      <c r="J85" s="72"/>
      <c r="K85" s="72">
        <f t="shared" si="75"/>
        <v>317462</v>
      </c>
      <c r="L85" s="72">
        <v>290367</v>
      </c>
      <c r="M85" s="72">
        <f>+D85-K85</f>
        <v>186711</v>
      </c>
      <c r="N85" s="72">
        <f>+C85-K85</f>
        <v>236589</v>
      </c>
      <c r="O85" s="73">
        <f t="shared" si="71"/>
        <v>62.966878432601504</v>
      </c>
      <c r="P85" s="73">
        <f t="shared" si="72"/>
        <v>57.298335351799743</v>
      </c>
      <c r="R85" s="29"/>
    </row>
    <row r="86" spans="1:18" s="85" customFormat="1" ht="35.1" customHeight="1" x14ac:dyDescent="0.25">
      <c r="A86" s="65" t="s">
        <v>95</v>
      </c>
      <c r="B86" s="66">
        <f>+B87+B88+B89+B90+B91+B92</f>
        <v>5213601</v>
      </c>
      <c r="C86" s="66">
        <f t="shared" ref="C86:G86" si="76">+C87+C88+C89+C90+C91+C92</f>
        <v>5246679</v>
      </c>
      <c r="D86" s="66">
        <f t="shared" si="76"/>
        <v>4830150</v>
      </c>
      <c r="E86" s="66">
        <f t="shared" si="76"/>
        <v>2883575</v>
      </c>
      <c r="F86" s="66">
        <f t="shared" si="76"/>
        <v>0</v>
      </c>
      <c r="G86" s="66">
        <f t="shared" si="76"/>
        <v>0</v>
      </c>
      <c r="H86" s="67">
        <f t="shared" si="33"/>
        <v>59.699491734211151</v>
      </c>
      <c r="I86" s="66">
        <f>+I87+I88+I89+I90+I91+I92</f>
        <v>0</v>
      </c>
      <c r="J86" s="66">
        <f t="shared" ref="J86:N86" si="77">+J87+J88+J89+J90+J91+J92</f>
        <v>0</v>
      </c>
      <c r="K86" s="66">
        <f t="shared" si="77"/>
        <v>2883575</v>
      </c>
      <c r="L86" s="66">
        <f t="shared" si="77"/>
        <v>2482315</v>
      </c>
      <c r="M86" s="66">
        <f t="shared" si="77"/>
        <v>1946575</v>
      </c>
      <c r="N86" s="66">
        <f t="shared" si="77"/>
        <v>2363104</v>
      </c>
      <c r="O86" s="68">
        <f t="shared" si="71"/>
        <v>59.699491734211151</v>
      </c>
      <c r="P86" s="68">
        <f t="shared" si="72"/>
        <v>54.960004223624125</v>
      </c>
      <c r="R86" s="70"/>
    </row>
    <row r="87" spans="1:18" s="83" customFormat="1" ht="24.95" customHeight="1" x14ac:dyDescent="0.25">
      <c r="A87" s="79" t="s">
        <v>96</v>
      </c>
      <c r="B87" s="80">
        <v>1036765</v>
      </c>
      <c r="C87" s="80">
        <v>1036765</v>
      </c>
      <c r="D87" s="80">
        <v>950146</v>
      </c>
      <c r="E87" s="80">
        <v>569322</v>
      </c>
      <c r="F87" s="80"/>
      <c r="G87" s="80"/>
      <c r="H87" s="81">
        <f t="shared" si="33"/>
        <v>59.919422909742295</v>
      </c>
      <c r="I87" s="80"/>
      <c r="J87" s="80"/>
      <c r="K87" s="80">
        <f t="shared" si="75"/>
        <v>569322</v>
      </c>
      <c r="L87" s="80">
        <v>494119</v>
      </c>
      <c r="M87" s="80">
        <f t="shared" ref="M87:M92" si="78">+D87-K87</f>
        <v>380824</v>
      </c>
      <c r="N87" s="80">
        <f t="shared" ref="N87:N92" si="79">+C87-K87</f>
        <v>467443</v>
      </c>
      <c r="O87" s="82">
        <f t="shared" si="71"/>
        <v>59.919422909742295</v>
      </c>
      <c r="P87" s="82">
        <f t="shared" si="72"/>
        <v>54.913312081329899</v>
      </c>
      <c r="R87" s="29"/>
    </row>
    <row r="88" spans="1:18" s="83" customFormat="1" ht="24.95" customHeight="1" x14ac:dyDescent="0.25">
      <c r="A88" s="71" t="s">
        <v>97</v>
      </c>
      <c r="B88" s="72">
        <v>1290507</v>
      </c>
      <c r="C88" s="72">
        <v>1288825</v>
      </c>
      <c r="D88" s="72">
        <v>1177972</v>
      </c>
      <c r="E88" s="72">
        <v>737148</v>
      </c>
      <c r="F88" s="72"/>
      <c r="G88" s="72"/>
      <c r="H88" s="78">
        <f t="shared" si="33"/>
        <v>62.577718315885264</v>
      </c>
      <c r="I88" s="72"/>
      <c r="J88" s="72"/>
      <c r="K88" s="72">
        <f t="shared" si="75"/>
        <v>737148</v>
      </c>
      <c r="L88" s="72">
        <v>655000</v>
      </c>
      <c r="M88" s="72">
        <f t="shared" si="78"/>
        <v>440824</v>
      </c>
      <c r="N88" s="72">
        <f t="shared" si="79"/>
        <v>551677</v>
      </c>
      <c r="O88" s="73">
        <f t="shared" si="71"/>
        <v>62.577718315885264</v>
      </c>
      <c r="P88" s="73">
        <f t="shared" si="72"/>
        <v>57.195352355827978</v>
      </c>
      <c r="R88" s="29"/>
    </row>
    <row r="89" spans="1:18" s="83" customFormat="1" ht="24.95" customHeight="1" x14ac:dyDescent="0.25">
      <c r="A89" s="71" t="s">
        <v>98</v>
      </c>
      <c r="B89" s="72">
        <v>347533</v>
      </c>
      <c r="C89" s="72">
        <v>347533</v>
      </c>
      <c r="D89" s="72">
        <v>324939</v>
      </c>
      <c r="E89" s="72">
        <v>157517</v>
      </c>
      <c r="F89" s="72"/>
      <c r="G89" s="72"/>
      <c r="H89" s="78">
        <f t="shared" si="33"/>
        <v>48.475867778259918</v>
      </c>
      <c r="I89" s="72"/>
      <c r="J89" s="72"/>
      <c r="K89" s="72">
        <f t="shared" si="75"/>
        <v>157517</v>
      </c>
      <c r="L89" s="72">
        <v>138424</v>
      </c>
      <c r="M89" s="72">
        <f t="shared" si="78"/>
        <v>167422</v>
      </c>
      <c r="N89" s="72">
        <f t="shared" si="79"/>
        <v>190016</v>
      </c>
      <c r="O89" s="73">
        <f t="shared" si="71"/>
        <v>48.475867778259918</v>
      </c>
      <c r="P89" s="73">
        <f t="shared" si="72"/>
        <v>45.324328912650017</v>
      </c>
      <c r="R89" s="29"/>
    </row>
    <row r="90" spans="1:18" s="83" customFormat="1" ht="24.95" customHeight="1" x14ac:dyDescent="0.25">
      <c r="A90" s="71" t="s">
        <v>99</v>
      </c>
      <c r="B90" s="72">
        <v>218366</v>
      </c>
      <c r="C90" s="72">
        <v>218366</v>
      </c>
      <c r="D90" s="72">
        <v>200783</v>
      </c>
      <c r="E90" s="72">
        <v>110698</v>
      </c>
      <c r="F90" s="72"/>
      <c r="G90" s="72"/>
      <c r="H90" s="78">
        <f t="shared" si="33"/>
        <v>55.133153703251772</v>
      </c>
      <c r="I90" s="72"/>
      <c r="J90" s="72"/>
      <c r="K90" s="72">
        <f t="shared" si="75"/>
        <v>110698</v>
      </c>
      <c r="L90" s="72">
        <v>100564</v>
      </c>
      <c r="M90" s="72">
        <f t="shared" si="78"/>
        <v>90085</v>
      </c>
      <c r="N90" s="72">
        <f t="shared" si="79"/>
        <v>107668</v>
      </c>
      <c r="O90" s="73">
        <f t="shared" si="71"/>
        <v>55.133153703251772</v>
      </c>
      <c r="P90" s="73">
        <f t="shared" si="72"/>
        <v>50.693789326177153</v>
      </c>
      <c r="R90" s="29"/>
    </row>
    <row r="91" spans="1:18" s="83" customFormat="1" ht="24.95" customHeight="1" x14ac:dyDescent="0.25">
      <c r="A91" s="79" t="s">
        <v>100</v>
      </c>
      <c r="B91" s="80">
        <v>1664905</v>
      </c>
      <c r="C91" s="80">
        <v>1698730</v>
      </c>
      <c r="D91" s="80">
        <v>1563203</v>
      </c>
      <c r="E91" s="80">
        <v>940403</v>
      </c>
      <c r="F91" s="80"/>
      <c r="G91" s="80"/>
      <c r="H91" s="81">
        <f t="shared" si="33"/>
        <v>60.158725386274206</v>
      </c>
      <c r="I91" s="80"/>
      <c r="J91" s="80"/>
      <c r="K91" s="80">
        <f t="shared" si="75"/>
        <v>940403</v>
      </c>
      <c r="L91" s="80">
        <v>815538</v>
      </c>
      <c r="M91" s="80">
        <f t="shared" si="78"/>
        <v>622800</v>
      </c>
      <c r="N91" s="80">
        <f t="shared" si="79"/>
        <v>758327</v>
      </c>
      <c r="O91" s="82">
        <f t="shared" si="71"/>
        <v>60.158725386274206</v>
      </c>
      <c r="P91" s="82">
        <f t="shared" si="72"/>
        <v>55.359180093363868</v>
      </c>
      <c r="R91" s="29"/>
    </row>
    <row r="92" spans="1:18" s="83" customFormat="1" ht="24.95" customHeight="1" x14ac:dyDescent="0.25">
      <c r="A92" s="71" t="s">
        <v>101</v>
      </c>
      <c r="B92" s="72">
        <v>655525</v>
      </c>
      <c r="C92" s="72">
        <v>656460</v>
      </c>
      <c r="D92" s="72">
        <v>613107</v>
      </c>
      <c r="E92" s="72">
        <v>368487</v>
      </c>
      <c r="F92" s="72"/>
      <c r="G92" s="72"/>
      <c r="H92" s="78">
        <f t="shared" si="33"/>
        <v>60.10158096384481</v>
      </c>
      <c r="I92" s="72"/>
      <c r="J92" s="72"/>
      <c r="K92" s="72">
        <f t="shared" si="75"/>
        <v>368487</v>
      </c>
      <c r="L92" s="72">
        <v>278670</v>
      </c>
      <c r="M92" s="72">
        <f t="shared" si="78"/>
        <v>244620</v>
      </c>
      <c r="N92" s="72">
        <f t="shared" si="79"/>
        <v>287973</v>
      </c>
      <c r="O92" s="73">
        <f t="shared" si="71"/>
        <v>60.10158096384481</v>
      </c>
      <c r="P92" s="73">
        <f t="shared" si="72"/>
        <v>56.132437619961614</v>
      </c>
      <c r="R92" s="29"/>
    </row>
    <row r="93" spans="1:18" s="69" customFormat="1" ht="35.1" customHeight="1" x14ac:dyDescent="0.2">
      <c r="A93" s="65" t="s">
        <v>102</v>
      </c>
      <c r="B93" s="66">
        <v>430972</v>
      </c>
      <c r="C93" s="66">
        <v>430811</v>
      </c>
      <c r="D93" s="66">
        <v>393352</v>
      </c>
      <c r="E93" s="66">
        <v>247042</v>
      </c>
      <c r="F93" s="66"/>
      <c r="G93" s="66"/>
      <c r="H93" s="67">
        <f t="shared" si="33"/>
        <v>62.804307592182063</v>
      </c>
      <c r="I93" s="66"/>
      <c r="J93" s="66"/>
      <c r="K93" s="66">
        <f>+E93+I93+J93</f>
        <v>247042</v>
      </c>
      <c r="L93" s="66">
        <v>224689</v>
      </c>
      <c r="M93" s="66">
        <f>+D93-K93</f>
        <v>146310</v>
      </c>
      <c r="N93" s="66">
        <f>+C93-K93</f>
        <v>183769</v>
      </c>
      <c r="O93" s="68">
        <f t="shared" si="71"/>
        <v>62.804307592182063</v>
      </c>
      <c r="P93" s="68">
        <f>+K93/C93*100</f>
        <v>57.343475445148805</v>
      </c>
      <c r="R93" s="70"/>
    </row>
    <row r="94" spans="1:18" s="69" customFormat="1" ht="35.1" customHeight="1" x14ac:dyDescent="0.2">
      <c r="A94" s="65" t="s">
        <v>103</v>
      </c>
      <c r="B94" s="66">
        <v>94602</v>
      </c>
      <c r="C94" s="66">
        <v>94202</v>
      </c>
      <c r="D94" s="66">
        <v>87131</v>
      </c>
      <c r="E94" s="66">
        <v>56187</v>
      </c>
      <c r="F94" s="66"/>
      <c r="G94" s="66"/>
      <c r="H94" s="67">
        <f t="shared" si="33"/>
        <v>64.48565952416476</v>
      </c>
      <c r="I94" s="66"/>
      <c r="J94" s="66"/>
      <c r="K94" s="66">
        <f>+E94+I94+J94</f>
        <v>56187</v>
      </c>
      <c r="L94" s="66">
        <v>50129</v>
      </c>
      <c r="M94" s="66">
        <f>+D94-K94</f>
        <v>30944</v>
      </c>
      <c r="N94" s="66">
        <f>+C94-K94</f>
        <v>38015</v>
      </c>
      <c r="O94" s="68">
        <f t="shared" si="71"/>
        <v>64.48565952416476</v>
      </c>
      <c r="P94" s="68">
        <f t="shared" si="72"/>
        <v>59.645230462198249</v>
      </c>
      <c r="R94" s="70"/>
    </row>
    <row r="95" spans="1:18" x14ac:dyDescent="0.25">
      <c r="A95" s="86" t="s">
        <v>104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1:18" ht="23.25" x14ac:dyDescent="0.2">
      <c r="A96" s="87" t="s">
        <v>35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R96" s="3"/>
    </row>
    <row r="97" spans="1:18" x14ac:dyDescent="0.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18" ht="42.75" customHeight="1" x14ac:dyDescent="0.2">
      <c r="A98" s="5" t="s">
        <v>6</v>
      </c>
      <c r="B98" s="6" t="s">
        <v>7</v>
      </c>
      <c r="C98" s="7"/>
      <c r="D98" s="8" t="s">
        <v>8</v>
      </c>
      <c r="E98" s="9" t="s">
        <v>9</v>
      </c>
      <c r="F98" s="9"/>
      <c r="G98" s="9"/>
      <c r="H98" s="9"/>
      <c r="I98" s="9"/>
      <c r="J98" s="10" t="s">
        <v>10</v>
      </c>
      <c r="K98" s="10" t="s">
        <v>11</v>
      </c>
      <c r="L98" s="8" t="s">
        <v>12</v>
      </c>
      <c r="M98" s="11" t="s">
        <v>13</v>
      </c>
      <c r="N98" s="12"/>
      <c r="O98" s="6" t="s">
        <v>14</v>
      </c>
      <c r="P98" s="7"/>
    </row>
    <row r="99" spans="1:18" ht="60" customHeight="1" x14ac:dyDescent="0.2">
      <c r="A99" s="13"/>
      <c r="B99" s="14" t="s">
        <v>15</v>
      </c>
      <c r="C99" s="14" t="s">
        <v>16</v>
      </c>
      <c r="D99" s="15"/>
      <c r="E99" s="14" t="s">
        <v>17</v>
      </c>
      <c r="F99" s="14"/>
      <c r="G99" s="14"/>
      <c r="H99" s="14" t="s">
        <v>14</v>
      </c>
      <c r="I99" s="16" t="s">
        <v>20</v>
      </c>
      <c r="J99" s="17"/>
      <c r="K99" s="17"/>
      <c r="L99" s="15"/>
      <c r="M99" s="14" t="s">
        <v>21</v>
      </c>
      <c r="N99" s="14" t="s">
        <v>22</v>
      </c>
      <c r="O99" s="18" t="s">
        <v>23</v>
      </c>
      <c r="P99" s="18" t="s">
        <v>24</v>
      </c>
    </row>
    <row r="100" spans="1:18" ht="30" customHeight="1" x14ac:dyDescent="0.2">
      <c r="A100" s="20"/>
      <c r="B100" s="21">
        <v>1</v>
      </c>
      <c r="C100" s="21">
        <v>2</v>
      </c>
      <c r="D100" s="21">
        <v>3</v>
      </c>
      <c r="E100" s="21">
        <v>4</v>
      </c>
      <c r="F100" s="21"/>
      <c r="G100" s="21"/>
      <c r="H100" s="21" t="s">
        <v>25</v>
      </c>
      <c r="I100" s="16">
        <v>6</v>
      </c>
      <c r="J100" s="16">
        <v>7</v>
      </c>
      <c r="K100" s="16" t="s">
        <v>26</v>
      </c>
      <c r="L100" s="21">
        <v>9</v>
      </c>
      <c r="M100" s="14" t="s">
        <v>27</v>
      </c>
      <c r="N100" s="14" t="s">
        <v>28</v>
      </c>
      <c r="O100" s="22" t="s">
        <v>29</v>
      </c>
      <c r="P100" s="22" t="s">
        <v>30</v>
      </c>
    </row>
    <row r="101" spans="1:18" ht="10.5" customHeight="1" x14ac:dyDescent="0.2">
      <c r="A101" s="9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2"/>
    </row>
    <row r="102" spans="1:18" ht="35.1" customHeight="1" x14ac:dyDescent="0.2">
      <c r="A102" s="52" t="s">
        <v>105</v>
      </c>
      <c r="B102" s="53">
        <f>+B103+B104</f>
        <v>168423532</v>
      </c>
      <c r="C102" s="53">
        <f t="shared" ref="C102:E102" si="80">+C103+C104</f>
        <v>171210282</v>
      </c>
      <c r="D102" s="53">
        <f t="shared" si="80"/>
        <v>146190666</v>
      </c>
      <c r="E102" s="53">
        <f t="shared" si="80"/>
        <v>45444859</v>
      </c>
      <c r="F102" s="53"/>
      <c r="G102" s="53"/>
      <c r="H102" s="36">
        <f>+E102/D102*100</f>
        <v>31.08601954108342</v>
      </c>
      <c r="I102" s="53">
        <f>+I103+I104</f>
        <v>36835188</v>
      </c>
      <c r="J102" s="53">
        <f t="shared" ref="J102:N102" si="81">+J103+J104</f>
        <v>0</v>
      </c>
      <c r="K102" s="53">
        <f t="shared" si="81"/>
        <v>82280047</v>
      </c>
      <c r="L102" s="53">
        <f t="shared" si="81"/>
        <v>39425513</v>
      </c>
      <c r="M102" s="53">
        <f t="shared" si="81"/>
        <v>63801479</v>
      </c>
      <c r="N102" s="53">
        <f t="shared" si="81"/>
        <v>88821095</v>
      </c>
      <c r="O102" s="36">
        <f>+K102/D102*100</f>
        <v>56.282695230350754</v>
      </c>
      <c r="P102" s="36">
        <f>+K102/C102*100</f>
        <v>48.05788883637257</v>
      </c>
      <c r="R102" s="29"/>
    </row>
    <row r="103" spans="1:18" ht="35.1" customHeight="1" x14ac:dyDescent="0.2">
      <c r="A103" s="54" t="s">
        <v>106</v>
      </c>
      <c r="B103" s="55">
        <f>+B106+B110+B135+B161+B164+B171+B231</f>
        <v>38450000</v>
      </c>
      <c r="C103" s="55">
        <f>+C106+C110+C135+C161+C164+C171+C231</f>
        <v>41236750</v>
      </c>
      <c r="D103" s="55">
        <f>+D106+D110+D135+D161+D164+D171+D231</f>
        <v>41217134</v>
      </c>
      <c r="E103" s="55">
        <f>+E106+E110+E135+E161+E164+E171+E231</f>
        <v>20005858</v>
      </c>
      <c r="F103" s="55"/>
      <c r="G103" s="55"/>
      <c r="H103" s="56">
        <f>+E103/D103*100</f>
        <v>48.537722200675084</v>
      </c>
      <c r="I103" s="55">
        <f t="shared" ref="I103:N103" si="82">+I106+I110+I135+I161+I164+I171+I231</f>
        <v>4326049</v>
      </c>
      <c r="J103" s="55">
        <f t="shared" si="82"/>
        <v>0</v>
      </c>
      <c r="K103" s="55">
        <f t="shared" si="82"/>
        <v>24331907</v>
      </c>
      <c r="L103" s="55">
        <f t="shared" si="82"/>
        <v>19174083</v>
      </c>
      <c r="M103" s="55">
        <f t="shared" si="82"/>
        <v>16776087</v>
      </c>
      <c r="N103" s="55">
        <f t="shared" si="82"/>
        <v>16795703</v>
      </c>
      <c r="O103" s="56">
        <f>+K103/D103*100</f>
        <v>59.033476223747137</v>
      </c>
      <c r="P103" s="56">
        <f>+K103/C103*100</f>
        <v>59.005394460038673</v>
      </c>
      <c r="R103" s="29"/>
    </row>
    <row r="104" spans="1:18" ht="35.1" customHeight="1" x14ac:dyDescent="0.2">
      <c r="A104" s="54" t="s">
        <v>107</v>
      </c>
      <c r="B104" s="55">
        <f>+B175</f>
        <v>129973532</v>
      </c>
      <c r="C104" s="55">
        <f t="shared" ref="C104:E104" si="83">+C175</f>
        <v>129973532</v>
      </c>
      <c r="D104" s="55">
        <f t="shared" si="83"/>
        <v>104973532</v>
      </c>
      <c r="E104" s="55">
        <f t="shared" si="83"/>
        <v>25439001</v>
      </c>
      <c r="F104" s="55"/>
      <c r="G104" s="55"/>
      <c r="H104" s="56">
        <f t="shared" ref="H104" si="84">+E104/D104*100</f>
        <v>24.233728746023331</v>
      </c>
      <c r="I104" s="55">
        <f>+I175</f>
        <v>32509139</v>
      </c>
      <c r="J104" s="55">
        <f t="shared" ref="J104:N104" si="85">+J175</f>
        <v>0</v>
      </c>
      <c r="K104" s="55">
        <f t="shared" si="85"/>
        <v>57948140</v>
      </c>
      <c r="L104" s="55">
        <f t="shared" si="85"/>
        <v>20251430</v>
      </c>
      <c r="M104" s="55">
        <f t="shared" si="85"/>
        <v>47025392</v>
      </c>
      <c r="N104" s="55">
        <f t="shared" si="85"/>
        <v>72025392</v>
      </c>
      <c r="O104" s="56">
        <f>+K104/D104*100</f>
        <v>55.202620028065738</v>
      </c>
      <c r="P104" s="56">
        <f>+K104/C104*100</f>
        <v>44.584569726088539</v>
      </c>
      <c r="R104" s="29"/>
    </row>
    <row r="105" spans="1:18" ht="8.25" customHeight="1" x14ac:dyDescent="0.2">
      <c r="A105" s="57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9"/>
    </row>
    <row r="106" spans="1:18" s="63" customFormat="1" ht="39.950000000000003" customHeight="1" x14ac:dyDescent="0.2">
      <c r="A106" s="60" t="s">
        <v>42</v>
      </c>
      <c r="B106" s="61">
        <f>+B107+B109</f>
        <v>22355000</v>
      </c>
      <c r="C106" s="61">
        <f t="shared" ref="C106:E106" si="86">+C107+C109</f>
        <v>22100000</v>
      </c>
      <c r="D106" s="61">
        <f t="shared" si="86"/>
        <v>22100000</v>
      </c>
      <c r="E106" s="61">
        <f t="shared" si="86"/>
        <v>15484000</v>
      </c>
      <c r="F106" s="61"/>
      <c r="G106" s="61"/>
      <c r="H106" s="62">
        <f>+E106/D106*100</f>
        <v>70.0633484162896</v>
      </c>
      <c r="I106" s="61">
        <f>+I107+I109</f>
        <v>0</v>
      </c>
      <c r="J106" s="61">
        <f t="shared" ref="J106:L106" si="87">+J107+J109</f>
        <v>0</v>
      </c>
      <c r="K106" s="61">
        <f t="shared" si="87"/>
        <v>15484000</v>
      </c>
      <c r="L106" s="61">
        <f t="shared" si="87"/>
        <v>15484000</v>
      </c>
      <c r="M106" s="61">
        <f>+M107+M109</f>
        <v>6616000</v>
      </c>
      <c r="N106" s="61">
        <f>+N107+N109</f>
        <v>6616000</v>
      </c>
      <c r="O106" s="62">
        <f>+K106/D106*100</f>
        <v>70.0633484162896</v>
      </c>
      <c r="P106" s="62">
        <f>+K106/C106*100</f>
        <v>70.0633484162896</v>
      </c>
      <c r="R106" s="29"/>
    </row>
    <row r="107" spans="1:18" s="93" customFormat="1" ht="35.1" customHeight="1" x14ac:dyDescent="0.2">
      <c r="A107" s="65" t="s">
        <v>43</v>
      </c>
      <c r="B107" s="66">
        <f>+B108</f>
        <v>255000</v>
      </c>
      <c r="C107" s="66">
        <f t="shared" ref="C107:E107" si="88">+C108</f>
        <v>0</v>
      </c>
      <c r="D107" s="66">
        <f t="shared" si="88"/>
        <v>0</v>
      </c>
      <c r="E107" s="66">
        <f t="shared" si="88"/>
        <v>0</v>
      </c>
      <c r="F107" s="66"/>
      <c r="G107" s="66"/>
      <c r="H107" s="67" t="e">
        <f>+E107/D107*100</f>
        <v>#DIV/0!</v>
      </c>
      <c r="I107" s="66">
        <f>+I108</f>
        <v>0</v>
      </c>
      <c r="J107" s="66">
        <f t="shared" ref="J107:N107" si="89">+J108</f>
        <v>0</v>
      </c>
      <c r="K107" s="66">
        <f t="shared" si="89"/>
        <v>0</v>
      </c>
      <c r="L107" s="66">
        <f t="shared" si="89"/>
        <v>0</v>
      </c>
      <c r="M107" s="66">
        <f t="shared" si="89"/>
        <v>0</v>
      </c>
      <c r="N107" s="66">
        <f t="shared" si="89"/>
        <v>0</v>
      </c>
      <c r="O107" s="68" t="e">
        <f t="shared" ref="O107:O178" si="90">+K107/D107*100</f>
        <v>#DIV/0!</v>
      </c>
      <c r="P107" s="68" t="e">
        <f t="shared" ref="P107:P178" si="91">+K107/C107*100</f>
        <v>#DIV/0!</v>
      </c>
      <c r="R107" s="94"/>
    </row>
    <row r="108" spans="1:18" s="97" customFormat="1" ht="24.95" customHeight="1" x14ac:dyDescent="0.2">
      <c r="A108" s="95" t="s">
        <v>108</v>
      </c>
      <c r="B108" s="72">
        <v>255000</v>
      </c>
      <c r="C108" s="72">
        <v>0</v>
      </c>
      <c r="D108" s="72">
        <v>0</v>
      </c>
      <c r="E108" s="72">
        <v>0</v>
      </c>
      <c r="F108" s="72"/>
      <c r="G108" s="72"/>
      <c r="H108" s="96" t="e">
        <f>+E108/D108*100</f>
        <v>#DIV/0!</v>
      </c>
      <c r="I108" s="72"/>
      <c r="J108" s="72"/>
      <c r="K108" s="72">
        <f>+E108+I108+J108</f>
        <v>0</v>
      </c>
      <c r="L108" s="72">
        <v>0</v>
      </c>
      <c r="M108" s="72">
        <f>+D108-K108</f>
        <v>0</v>
      </c>
      <c r="N108" s="72">
        <f>+C108-K108</f>
        <v>0</v>
      </c>
      <c r="O108" s="73" t="e">
        <f>+K108/D108*100</f>
        <v>#DIV/0!</v>
      </c>
      <c r="P108" s="73" t="e">
        <f>+K108/C108*100</f>
        <v>#DIV/0!</v>
      </c>
      <c r="R108" s="98"/>
    </row>
    <row r="109" spans="1:18" s="100" customFormat="1" ht="35.1" customHeight="1" x14ac:dyDescent="0.2">
      <c r="A109" s="65" t="s">
        <v>109</v>
      </c>
      <c r="B109" s="66">
        <v>22100000</v>
      </c>
      <c r="C109" s="66">
        <v>22100000</v>
      </c>
      <c r="D109" s="66">
        <v>22100000</v>
      </c>
      <c r="E109" s="66">
        <v>15484000</v>
      </c>
      <c r="F109" s="66"/>
      <c r="G109" s="66"/>
      <c r="H109" s="99">
        <f>+E109/D109*100</f>
        <v>70.0633484162896</v>
      </c>
      <c r="I109" s="66"/>
      <c r="J109" s="66"/>
      <c r="K109" s="66">
        <f>+E109+I109+J109</f>
        <v>15484000</v>
      </c>
      <c r="L109" s="66">
        <v>15484000</v>
      </c>
      <c r="M109" s="66">
        <f>+D109-K109</f>
        <v>6616000</v>
      </c>
      <c r="N109" s="66">
        <f t="shared" ref="N109:N178" si="92">+C109-K109</f>
        <v>6616000</v>
      </c>
      <c r="O109" s="68">
        <v>0</v>
      </c>
      <c r="P109" s="68">
        <f t="shared" si="91"/>
        <v>70.0633484162896</v>
      </c>
      <c r="R109" s="101"/>
    </row>
    <row r="110" spans="1:18" s="102" customFormat="1" ht="39.950000000000003" customHeight="1" x14ac:dyDescent="0.2">
      <c r="A110" s="60" t="s">
        <v>110</v>
      </c>
      <c r="B110" s="61">
        <f>+B111+B124+B130</f>
        <v>2706334</v>
      </c>
      <c r="C110" s="61">
        <f t="shared" ref="C110:E110" si="93">+C111+C124+C130</f>
        <v>8224962</v>
      </c>
      <c r="D110" s="61">
        <f t="shared" si="93"/>
        <v>8224962</v>
      </c>
      <c r="E110" s="61">
        <f t="shared" si="93"/>
        <v>99740</v>
      </c>
      <c r="F110" s="61"/>
      <c r="G110" s="61"/>
      <c r="H110" s="62">
        <f t="shared" ref="H110:H185" si="94">+E110/D110*100</f>
        <v>1.2126499794163181</v>
      </c>
      <c r="I110" s="61">
        <f>+I111+I124+I130</f>
        <v>817692</v>
      </c>
      <c r="J110" s="61">
        <f t="shared" ref="J110:N110" si="95">+J111+J124+J130</f>
        <v>0</v>
      </c>
      <c r="K110" s="61">
        <f t="shared" si="95"/>
        <v>917432</v>
      </c>
      <c r="L110" s="61">
        <f t="shared" si="95"/>
        <v>32521</v>
      </c>
      <c r="M110" s="61">
        <f t="shared" si="95"/>
        <v>7307530</v>
      </c>
      <c r="N110" s="61">
        <f t="shared" si="95"/>
        <v>7307530</v>
      </c>
      <c r="O110" s="62">
        <f>+K110/D110*100</f>
        <v>11.154239983114815</v>
      </c>
      <c r="P110" s="62">
        <f t="shared" si="91"/>
        <v>11.154239983114815</v>
      </c>
      <c r="R110" s="19"/>
    </row>
    <row r="111" spans="1:18" s="69" customFormat="1" ht="35.1" customHeight="1" x14ac:dyDescent="0.2">
      <c r="A111" s="65" t="s">
        <v>111</v>
      </c>
      <c r="B111" s="66">
        <f>SUM(B112:B123)</f>
        <v>478668</v>
      </c>
      <c r="C111" s="66">
        <f t="shared" ref="C111:E111" si="96">SUM(C112:C123)</f>
        <v>403668</v>
      </c>
      <c r="D111" s="66">
        <f t="shared" si="96"/>
        <v>403668</v>
      </c>
      <c r="E111" s="66">
        <f t="shared" si="96"/>
        <v>0</v>
      </c>
      <c r="F111" s="66"/>
      <c r="G111" s="66"/>
      <c r="H111" s="67">
        <f t="shared" si="94"/>
        <v>0</v>
      </c>
      <c r="I111" s="66">
        <f>SUM(I112:I123)</f>
        <v>0</v>
      </c>
      <c r="J111" s="66">
        <f t="shared" ref="J111:M111" si="97">SUM(J112:J123)</f>
        <v>0</v>
      </c>
      <c r="K111" s="66">
        <f t="shared" si="97"/>
        <v>0</v>
      </c>
      <c r="L111" s="66">
        <f t="shared" si="97"/>
        <v>0</v>
      </c>
      <c r="M111" s="66">
        <f t="shared" si="97"/>
        <v>403668</v>
      </c>
      <c r="N111" s="66">
        <f>SUM(N112:N123)</f>
        <v>403668</v>
      </c>
      <c r="O111" s="68">
        <f>+K111/D111*100</f>
        <v>0</v>
      </c>
      <c r="P111" s="68">
        <f t="shared" si="91"/>
        <v>0</v>
      </c>
      <c r="R111" s="103"/>
    </row>
    <row r="112" spans="1:18" ht="24.95" customHeight="1" x14ac:dyDescent="0.2">
      <c r="A112" s="95" t="s">
        <v>112</v>
      </c>
      <c r="B112" s="72">
        <v>1904</v>
      </c>
      <c r="C112" s="72">
        <v>1904</v>
      </c>
      <c r="D112" s="72">
        <v>1904</v>
      </c>
      <c r="E112" s="72"/>
      <c r="F112" s="72"/>
      <c r="G112" s="72"/>
      <c r="H112" s="96">
        <v>0</v>
      </c>
      <c r="I112" s="72"/>
      <c r="J112" s="72"/>
      <c r="K112" s="72">
        <f>+E112+I112+J112</f>
        <v>0</v>
      </c>
      <c r="L112" s="72"/>
      <c r="M112" s="72">
        <f>+D112-K112</f>
        <v>1904</v>
      </c>
      <c r="N112" s="72">
        <f>+C112-K112</f>
        <v>1904</v>
      </c>
      <c r="O112" s="82">
        <v>0</v>
      </c>
      <c r="P112" s="82">
        <f t="shared" si="91"/>
        <v>0</v>
      </c>
    </row>
    <row r="113" spans="1:18" ht="24.95" customHeight="1" x14ac:dyDescent="0.2">
      <c r="A113" s="95" t="s">
        <v>113</v>
      </c>
      <c r="B113" s="72">
        <v>943</v>
      </c>
      <c r="C113" s="72">
        <v>943</v>
      </c>
      <c r="D113" s="72">
        <v>943</v>
      </c>
      <c r="E113" s="72"/>
      <c r="F113" s="72"/>
      <c r="G113" s="72"/>
      <c r="H113" s="96">
        <v>0</v>
      </c>
      <c r="I113" s="72"/>
      <c r="J113" s="72"/>
      <c r="K113" s="72">
        <f t="shared" ref="K113:K123" si="98">+E113+I113+J113</f>
        <v>0</v>
      </c>
      <c r="L113" s="72"/>
      <c r="M113" s="72">
        <f t="shared" ref="M113:M123" si="99">+D113-K113</f>
        <v>943</v>
      </c>
      <c r="N113" s="72">
        <f t="shared" ref="N113:N122" si="100">+C113-K113</f>
        <v>943</v>
      </c>
      <c r="O113" s="82">
        <v>0</v>
      </c>
      <c r="P113" s="82">
        <f t="shared" si="91"/>
        <v>0</v>
      </c>
    </row>
    <row r="114" spans="1:18" ht="24.95" customHeight="1" x14ac:dyDescent="0.2">
      <c r="A114" s="95" t="s">
        <v>114</v>
      </c>
      <c r="B114" s="72">
        <v>18643</v>
      </c>
      <c r="C114" s="72">
        <v>18643</v>
      </c>
      <c r="D114" s="72">
        <v>18643</v>
      </c>
      <c r="E114" s="72"/>
      <c r="F114" s="72"/>
      <c r="G114" s="72"/>
      <c r="H114" s="96">
        <v>0</v>
      </c>
      <c r="I114" s="72"/>
      <c r="J114" s="72"/>
      <c r="K114" s="72">
        <f t="shared" si="98"/>
        <v>0</v>
      </c>
      <c r="L114" s="72"/>
      <c r="M114" s="72">
        <f t="shared" si="99"/>
        <v>18643</v>
      </c>
      <c r="N114" s="72">
        <f t="shared" si="100"/>
        <v>18643</v>
      </c>
      <c r="O114" s="82">
        <v>0</v>
      </c>
      <c r="P114" s="82">
        <f t="shared" si="91"/>
        <v>0</v>
      </c>
    </row>
    <row r="115" spans="1:18" ht="24.95" customHeight="1" x14ac:dyDescent="0.2">
      <c r="A115" s="95" t="s">
        <v>115</v>
      </c>
      <c r="B115" s="72">
        <v>8000</v>
      </c>
      <c r="C115" s="72">
        <v>8000</v>
      </c>
      <c r="D115" s="72">
        <v>8000</v>
      </c>
      <c r="E115" s="72"/>
      <c r="F115" s="72"/>
      <c r="G115" s="72"/>
      <c r="H115" s="96">
        <v>0</v>
      </c>
      <c r="I115" s="72"/>
      <c r="J115" s="72"/>
      <c r="K115" s="72">
        <f t="shared" si="98"/>
        <v>0</v>
      </c>
      <c r="L115" s="72"/>
      <c r="M115" s="72">
        <f t="shared" si="99"/>
        <v>8000</v>
      </c>
      <c r="N115" s="72">
        <f t="shared" si="100"/>
        <v>8000</v>
      </c>
      <c r="O115" s="82">
        <v>0</v>
      </c>
      <c r="P115" s="82">
        <f t="shared" si="91"/>
        <v>0</v>
      </c>
    </row>
    <row r="116" spans="1:18" ht="24.95" customHeight="1" x14ac:dyDescent="0.2">
      <c r="A116" s="95" t="s">
        <v>116</v>
      </c>
      <c r="B116" s="72">
        <v>8000</v>
      </c>
      <c r="C116" s="72">
        <v>8000</v>
      </c>
      <c r="D116" s="72">
        <v>8000</v>
      </c>
      <c r="E116" s="72"/>
      <c r="F116" s="72"/>
      <c r="G116" s="72"/>
      <c r="H116" s="96">
        <v>0</v>
      </c>
      <c r="I116" s="72"/>
      <c r="J116" s="72"/>
      <c r="K116" s="72">
        <f t="shared" si="98"/>
        <v>0</v>
      </c>
      <c r="L116" s="72"/>
      <c r="M116" s="72">
        <f t="shared" si="99"/>
        <v>8000</v>
      </c>
      <c r="N116" s="72">
        <f t="shared" si="100"/>
        <v>8000</v>
      </c>
      <c r="O116" s="82">
        <v>0</v>
      </c>
      <c r="P116" s="82">
        <f t="shared" si="91"/>
        <v>0</v>
      </c>
    </row>
    <row r="117" spans="1:18" ht="24.95" customHeight="1" x14ac:dyDescent="0.2">
      <c r="A117" s="95" t="s">
        <v>117</v>
      </c>
      <c r="B117" s="72">
        <v>5361</v>
      </c>
      <c r="C117" s="72">
        <v>5361</v>
      </c>
      <c r="D117" s="72">
        <v>5361</v>
      </c>
      <c r="E117" s="72"/>
      <c r="F117" s="72"/>
      <c r="G117" s="72"/>
      <c r="H117" s="96">
        <v>0</v>
      </c>
      <c r="I117" s="72"/>
      <c r="J117" s="72"/>
      <c r="K117" s="72">
        <f t="shared" si="98"/>
        <v>0</v>
      </c>
      <c r="L117" s="72"/>
      <c r="M117" s="72">
        <f t="shared" si="99"/>
        <v>5361</v>
      </c>
      <c r="N117" s="72">
        <f t="shared" si="100"/>
        <v>5361</v>
      </c>
      <c r="O117" s="82">
        <v>0</v>
      </c>
      <c r="P117" s="82">
        <f t="shared" si="91"/>
        <v>0</v>
      </c>
    </row>
    <row r="118" spans="1:18" ht="24.95" customHeight="1" x14ac:dyDescent="0.2">
      <c r="A118" s="95" t="s">
        <v>118</v>
      </c>
      <c r="B118" s="72">
        <v>8000</v>
      </c>
      <c r="C118" s="72">
        <v>8000</v>
      </c>
      <c r="D118" s="72">
        <v>8000</v>
      </c>
      <c r="E118" s="72"/>
      <c r="F118" s="72"/>
      <c r="G118" s="72"/>
      <c r="H118" s="96">
        <v>0</v>
      </c>
      <c r="I118" s="72"/>
      <c r="J118" s="72"/>
      <c r="K118" s="72">
        <f t="shared" si="98"/>
        <v>0</v>
      </c>
      <c r="L118" s="72"/>
      <c r="M118" s="72">
        <f t="shared" si="99"/>
        <v>8000</v>
      </c>
      <c r="N118" s="72">
        <f t="shared" si="100"/>
        <v>8000</v>
      </c>
      <c r="O118" s="82">
        <v>0</v>
      </c>
      <c r="P118" s="82">
        <f t="shared" si="91"/>
        <v>0</v>
      </c>
    </row>
    <row r="119" spans="1:18" s="102" customFormat="1" ht="24.95" customHeight="1" x14ac:dyDescent="0.2">
      <c r="A119" s="95" t="s">
        <v>119</v>
      </c>
      <c r="B119" s="72">
        <v>13817</v>
      </c>
      <c r="C119" s="72">
        <v>13817</v>
      </c>
      <c r="D119" s="72">
        <v>13817</v>
      </c>
      <c r="E119" s="72"/>
      <c r="F119" s="72"/>
      <c r="G119" s="72"/>
      <c r="H119" s="96">
        <v>0</v>
      </c>
      <c r="I119" s="72"/>
      <c r="J119" s="72"/>
      <c r="K119" s="72">
        <f t="shared" si="98"/>
        <v>0</v>
      </c>
      <c r="L119" s="72"/>
      <c r="M119" s="72">
        <f t="shared" si="99"/>
        <v>13817</v>
      </c>
      <c r="N119" s="72">
        <f t="shared" si="100"/>
        <v>13817</v>
      </c>
      <c r="O119" s="82">
        <v>0</v>
      </c>
      <c r="P119" s="82">
        <f t="shared" si="91"/>
        <v>0</v>
      </c>
      <c r="R119" s="19"/>
    </row>
    <row r="120" spans="1:18" s="102" customFormat="1" ht="24.95" customHeight="1" x14ac:dyDescent="0.2">
      <c r="A120" s="95" t="s">
        <v>120</v>
      </c>
      <c r="B120" s="72">
        <v>6000</v>
      </c>
      <c r="C120" s="72">
        <v>6000</v>
      </c>
      <c r="D120" s="72">
        <v>6000</v>
      </c>
      <c r="E120" s="72"/>
      <c r="F120" s="72"/>
      <c r="G120" s="72"/>
      <c r="H120" s="96">
        <v>0</v>
      </c>
      <c r="I120" s="72"/>
      <c r="J120" s="72"/>
      <c r="K120" s="72">
        <f t="shared" si="98"/>
        <v>0</v>
      </c>
      <c r="L120" s="72"/>
      <c r="M120" s="72">
        <f t="shared" si="99"/>
        <v>6000</v>
      </c>
      <c r="N120" s="72">
        <f t="shared" si="100"/>
        <v>6000</v>
      </c>
      <c r="O120" s="82">
        <v>0</v>
      </c>
      <c r="P120" s="82">
        <f t="shared" si="91"/>
        <v>0</v>
      </c>
      <c r="R120" s="48"/>
    </row>
    <row r="121" spans="1:18" s="102" customFormat="1" ht="24.95" customHeight="1" x14ac:dyDescent="0.2">
      <c r="A121" s="95" t="s">
        <v>121</v>
      </c>
      <c r="B121" s="72">
        <v>8000</v>
      </c>
      <c r="C121" s="72">
        <v>8000</v>
      </c>
      <c r="D121" s="72">
        <v>8000</v>
      </c>
      <c r="E121" s="72"/>
      <c r="F121" s="72"/>
      <c r="G121" s="72"/>
      <c r="H121" s="96">
        <v>0</v>
      </c>
      <c r="I121" s="72"/>
      <c r="J121" s="72"/>
      <c r="K121" s="72">
        <f t="shared" si="98"/>
        <v>0</v>
      </c>
      <c r="L121" s="72"/>
      <c r="M121" s="72">
        <f t="shared" si="99"/>
        <v>8000</v>
      </c>
      <c r="N121" s="72">
        <f t="shared" si="100"/>
        <v>8000</v>
      </c>
      <c r="O121" s="82">
        <v>0</v>
      </c>
      <c r="P121" s="82">
        <f t="shared" si="91"/>
        <v>0</v>
      </c>
      <c r="R121" s="48"/>
    </row>
    <row r="122" spans="1:18" s="102" customFormat="1" ht="24.95" customHeight="1" x14ac:dyDescent="0.2">
      <c r="A122" s="95" t="s">
        <v>122</v>
      </c>
      <c r="B122" s="72">
        <v>75000</v>
      </c>
      <c r="C122" s="72">
        <v>0</v>
      </c>
      <c r="D122" s="72">
        <v>0</v>
      </c>
      <c r="E122" s="72"/>
      <c r="F122" s="72"/>
      <c r="G122" s="72"/>
      <c r="H122" s="96">
        <v>0</v>
      </c>
      <c r="I122" s="72"/>
      <c r="J122" s="72"/>
      <c r="K122" s="72">
        <f t="shared" si="98"/>
        <v>0</v>
      </c>
      <c r="L122" s="72"/>
      <c r="M122" s="72">
        <f t="shared" si="99"/>
        <v>0</v>
      </c>
      <c r="N122" s="72">
        <f t="shared" si="100"/>
        <v>0</v>
      </c>
      <c r="O122" s="82">
        <v>0</v>
      </c>
      <c r="P122" s="82" t="e">
        <f t="shared" si="91"/>
        <v>#DIV/0!</v>
      </c>
      <c r="R122" s="48"/>
    </row>
    <row r="123" spans="1:18" s="102" customFormat="1" ht="35.25" customHeight="1" x14ac:dyDescent="0.2">
      <c r="A123" s="95" t="s">
        <v>123</v>
      </c>
      <c r="B123" s="72">
        <v>325000</v>
      </c>
      <c r="C123" s="72">
        <v>325000</v>
      </c>
      <c r="D123" s="72">
        <v>325000</v>
      </c>
      <c r="E123" s="72"/>
      <c r="F123" s="72"/>
      <c r="G123" s="72"/>
      <c r="H123" s="96">
        <f t="shared" si="94"/>
        <v>0</v>
      </c>
      <c r="I123" s="72"/>
      <c r="J123" s="72"/>
      <c r="K123" s="72">
        <f t="shared" si="98"/>
        <v>0</v>
      </c>
      <c r="L123" s="72"/>
      <c r="M123" s="72">
        <f t="shared" si="99"/>
        <v>325000</v>
      </c>
      <c r="N123" s="72">
        <f t="shared" si="92"/>
        <v>325000</v>
      </c>
      <c r="O123" s="82">
        <v>0</v>
      </c>
      <c r="P123" s="73">
        <f t="shared" si="91"/>
        <v>0</v>
      </c>
      <c r="R123" s="48"/>
    </row>
    <row r="124" spans="1:18" s="69" customFormat="1" ht="35.1" customHeight="1" x14ac:dyDescent="0.2">
      <c r="A124" s="65" t="s">
        <v>124</v>
      </c>
      <c r="B124" s="66">
        <f>SUM(B125:B129)</f>
        <v>721000</v>
      </c>
      <c r="C124" s="66">
        <f>SUM(C125:C129)</f>
        <v>230000</v>
      </c>
      <c r="D124" s="66">
        <f t="shared" ref="D124:E124" si="101">SUM(D125:D129)</f>
        <v>230000</v>
      </c>
      <c r="E124" s="66">
        <f t="shared" si="101"/>
        <v>13177</v>
      </c>
      <c r="F124" s="66"/>
      <c r="G124" s="66"/>
      <c r="H124" s="67">
        <f t="shared" si="94"/>
        <v>5.7291304347826086</v>
      </c>
      <c r="I124" s="66">
        <f>SUM(I125:I129)</f>
        <v>0</v>
      </c>
      <c r="J124" s="66">
        <f t="shared" ref="J124:N124" si="102">SUM(J125:J129)</f>
        <v>0</v>
      </c>
      <c r="K124" s="66">
        <f t="shared" si="102"/>
        <v>13177</v>
      </c>
      <c r="L124" s="66">
        <f t="shared" si="102"/>
        <v>0</v>
      </c>
      <c r="M124" s="66">
        <f t="shared" si="102"/>
        <v>216823</v>
      </c>
      <c r="N124" s="66">
        <f t="shared" si="102"/>
        <v>216823</v>
      </c>
      <c r="O124" s="68" t="e">
        <f t="shared" ref="O124:P124" si="103">+O125</f>
        <v>#DIV/0!</v>
      </c>
      <c r="P124" s="68" t="e">
        <f t="shared" si="103"/>
        <v>#DIV/0!</v>
      </c>
      <c r="R124" s="103"/>
    </row>
    <row r="125" spans="1:18" s="104" customFormat="1" ht="24.95" customHeight="1" x14ac:dyDescent="0.2">
      <c r="A125" s="95" t="s">
        <v>125</v>
      </c>
      <c r="B125" s="72">
        <v>200000</v>
      </c>
      <c r="C125" s="72">
        <v>0</v>
      </c>
      <c r="D125" s="72">
        <v>0</v>
      </c>
      <c r="E125" s="72"/>
      <c r="F125" s="72"/>
      <c r="G125" s="72"/>
      <c r="H125" s="96" t="e">
        <f>+E125/D125*100</f>
        <v>#DIV/0!</v>
      </c>
      <c r="I125" s="72"/>
      <c r="J125" s="72"/>
      <c r="K125" s="72">
        <f>+E125+I125+J125</f>
        <v>0</v>
      </c>
      <c r="L125" s="72"/>
      <c r="M125" s="72">
        <f>+D125-K125</f>
        <v>0</v>
      </c>
      <c r="N125" s="72">
        <f>+C125-K125</f>
        <v>0</v>
      </c>
      <c r="O125" s="73" t="e">
        <f>+K125/D125*100</f>
        <v>#DIV/0!</v>
      </c>
      <c r="P125" s="73" t="e">
        <f>+K125/C125*100</f>
        <v>#DIV/0!</v>
      </c>
      <c r="R125" s="19"/>
    </row>
    <row r="126" spans="1:18" s="104" customFormat="1" ht="24.95" customHeight="1" x14ac:dyDescent="0.2">
      <c r="A126" s="95" t="s">
        <v>126</v>
      </c>
      <c r="B126" s="72">
        <v>100000</v>
      </c>
      <c r="C126" s="72">
        <v>0</v>
      </c>
      <c r="D126" s="72">
        <v>0</v>
      </c>
      <c r="E126" s="72"/>
      <c r="F126" s="72"/>
      <c r="G126" s="72"/>
      <c r="H126" s="96" t="e">
        <f t="shared" ref="H126:H129" si="104">+E126/D126*100</f>
        <v>#DIV/0!</v>
      </c>
      <c r="I126" s="72"/>
      <c r="J126" s="72"/>
      <c r="K126" s="72">
        <f t="shared" ref="K126:K129" si="105">+E126+I126+J126</f>
        <v>0</v>
      </c>
      <c r="L126" s="72"/>
      <c r="M126" s="72">
        <f t="shared" ref="M126:M129" si="106">+D126-K126</f>
        <v>0</v>
      </c>
      <c r="N126" s="72">
        <f t="shared" ref="N126:N129" si="107">+C126-K126</f>
        <v>0</v>
      </c>
      <c r="O126" s="73" t="e">
        <f t="shared" ref="O126:O129" si="108">+K126/D126*100</f>
        <v>#DIV/0!</v>
      </c>
      <c r="P126" s="73" t="e">
        <f t="shared" ref="P126:P129" si="109">+K126/C126*100</f>
        <v>#DIV/0!</v>
      </c>
      <c r="R126" s="19"/>
    </row>
    <row r="127" spans="1:18" s="104" customFormat="1" ht="24.95" customHeight="1" x14ac:dyDescent="0.2">
      <c r="A127" s="95" t="s">
        <v>127</v>
      </c>
      <c r="B127" s="72">
        <v>21000</v>
      </c>
      <c r="C127" s="72">
        <v>0</v>
      </c>
      <c r="D127" s="72">
        <v>0</v>
      </c>
      <c r="E127" s="72"/>
      <c r="F127" s="72"/>
      <c r="G127" s="72"/>
      <c r="H127" s="96" t="e">
        <f t="shared" si="104"/>
        <v>#DIV/0!</v>
      </c>
      <c r="I127" s="72"/>
      <c r="J127" s="72"/>
      <c r="K127" s="72">
        <f t="shared" si="105"/>
        <v>0</v>
      </c>
      <c r="L127" s="72"/>
      <c r="M127" s="72">
        <f t="shared" si="106"/>
        <v>0</v>
      </c>
      <c r="N127" s="72">
        <f t="shared" si="107"/>
        <v>0</v>
      </c>
      <c r="O127" s="73" t="e">
        <f t="shared" si="108"/>
        <v>#DIV/0!</v>
      </c>
      <c r="P127" s="73" t="e">
        <f t="shared" si="109"/>
        <v>#DIV/0!</v>
      </c>
      <c r="R127" s="19"/>
    </row>
    <row r="128" spans="1:18" s="105" customFormat="1" ht="24.95" customHeight="1" x14ac:dyDescent="0.2">
      <c r="A128" s="95" t="s">
        <v>128</v>
      </c>
      <c r="B128" s="72">
        <v>150000</v>
      </c>
      <c r="C128" s="72">
        <v>0</v>
      </c>
      <c r="D128" s="72">
        <v>0</v>
      </c>
      <c r="E128" s="72"/>
      <c r="F128" s="72"/>
      <c r="G128" s="72"/>
      <c r="H128" s="96">
        <v>0</v>
      </c>
      <c r="I128" s="72"/>
      <c r="J128" s="72"/>
      <c r="K128" s="72">
        <f t="shared" si="105"/>
        <v>0</v>
      </c>
      <c r="L128" s="72"/>
      <c r="M128" s="72">
        <f t="shared" si="106"/>
        <v>0</v>
      </c>
      <c r="N128" s="72">
        <f t="shared" si="107"/>
        <v>0</v>
      </c>
      <c r="O128" s="73">
        <v>0</v>
      </c>
      <c r="P128" s="73" t="e">
        <f t="shared" si="109"/>
        <v>#DIV/0!</v>
      </c>
      <c r="R128" s="106"/>
    </row>
    <row r="129" spans="1:18" s="105" customFormat="1" ht="24.95" customHeight="1" x14ac:dyDescent="0.2">
      <c r="A129" s="95" t="s">
        <v>129</v>
      </c>
      <c r="B129" s="72">
        <v>250000</v>
      </c>
      <c r="C129" s="72">
        <v>230000</v>
      </c>
      <c r="D129" s="72">
        <v>230000</v>
      </c>
      <c r="E129" s="72">
        <v>13177</v>
      </c>
      <c r="F129" s="72"/>
      <c r="G129" s="72"/>
      <c r="H129" s="96">
        <f t="shared" si="104"/>
        <v>5.7291304347826086</v>
      </c>
      <c r="I129" s="72"/>
      <c r="J129" s="72"/>
      <c r="K129" s="72">
        <f t="shared" si="105"/>
        <v>13177</v>
      </c>
      <c r="L129" s="72"/>
      <c r="M129" s="72">
        <f t="shared" si="106"/>
        <v>216823</v>
      </c>
      <c r="N129" s="72">
        <f t="shared" si="107"/>
        <v>216823</v>
      </c>
      <c r="O129" s="73">
        <f t="shared" si="108"/>
        <v>5.7291304347826086</v>
      </c>
      <c r="P129" s="73">
        <f t="shared" si="109"/>
        <v>5.7291304347826086</v>
      </c>
      <c r="R129" s="107"/>
    </row>
    <row r="130" spans="1:18" s="69" customFormat="1" ht="35.1" customHeight="1" x14ac:dyDescent="0.2">
      <c r="A130" s="65" t="s">
        <v>130</v>
      </c>
      <c r="B130" s="66">
        <f>SUM(B131:B134)</f>
        <v>1506666</v>
      </c>
      <c r="C130" s="66">
        <f t="shared" ref="C130:E130" si="110">SUM(C131:C134)</f>
        <v>7591294</v>
      </c>
      <c r="D130" s="66">
        <f t="shared" si="110"/>
        <v>7591294</v>
      </c>
      <c r="E130" s="66">
        <f t="shared" si="110"/>
        <v>86563</v>
      </c>
      <c r="F130" s="66"/>
      <c r="G130" s="66"/>
      <c r="H130" s="67">
        <f t="shared" si="94"/>
        <v>1.1402930778336342</v>
      </c>
      <c r="I130" s="66">
        <f>SUM(I131:I134)</f>
        <v>817692</v>
      </c>
      <c r="J130" s="66">
        <f t="shared" ref="J130:N130" si="111">SUM(J131:J134)</f>
        <v>0</v>
      </c>
      <c r="K130" s="66">
        <f t="shared" si="111"/>
        <v>904255</v>
      </c>
      <c r="L130" s="66">
        <f t="shared" si="111"/>
        <v>32521</v>
      </c>
      <c r="M130" s="66">
        <f t="shared" si="111"/>
        <v>6687039</v>
      </c>
      <c r="N130" s="66">
        <f t="shared" si="111"/>
        <v>6687039</v>
      </c>
      <c r="O130" s="68">
        <f t="shared" si="90"/>
        <v>11.911737313822913</v>
      </c>
      <c r="P130" s="68">
        <f t="shared" si="91"/>
        <v>11.911737313822913</v>
      </c>
      <c r="R130" s="108"/>
    </row>
    <row r="131" spans="1:18" s="63" customFormat="1" ht="24.95" customHeight="1" x14ac:dyDescent="0.2">
      <c r="A131" s="95" t="s">
        <v>131</v>
      </c>
      <c r="B131" s="72">
        <v>622566</v>
      </c>
      <c r="C131" s="72">
        <v>622566</v>
      </c>
      <c r="D131" s="72">
        <v>622566</v>
      </c>
      <c r="E131" s="72"/>
      <c r="F131" s="72"/>
      <c r="G131" s="72"/>
      <c r="H131" s="96">
        <f>+E131/D131*100</f>
        <v>0</v>
      </c>
      <c r="I131" s="72">
        <v>622564</v>
      </c>
      <c r="J131" s="72"/>
      <c r="K131" s="72">
        <f>+E131+I131+J131</f>
        <v>622564</v>
      </c>
      <c r="L131" s="72"/>
      <c r="M131" s="72">
        <f>+D131-K131</f>
        <v>2</v>
      </c>
      <c r="N131" s="72">
        <f>+C131-K131</f>
        <v>2</v>
      </c>
      <c r="O131" s="73">
        <f>+K131/D131*100</f>
        <v>99.999678748919791</v>
      </c>
      <c r="P131" s="73">
        <f>+K131/C131*100</f>
        <v>99.999678748919791</v>
      </c>
      <c r="R131" s="19"/>
    </row>
    <row r="132" spans="1:18" s="63" customFormat="1" ht="33.75" customHeight="1" x14ac:dyDescent="0.2">
      <c r="A132" s="95" t="s">
        <v>132</v>
      </c>
      <c r="B132" s="72">
        <v>309900</v>
      </c>
      <c r="C132" s="72">
        <v>6647026</v>
      </c>
      <c r="D132" s="72">
        <v>6647026</v>
      </c>
      <c r="E132" s="72">
        <v>47501</v>
      </c>
      <c r="F132" s="72"/>
      <c r="G132" s="72"/>
      <c r="H132" s="96">
        <f t="shared" ref="H132:H134" si="112">+E132/D132*100</f>
        <v>0.71462034299249011</v>
      </c>
      <c r="I132" s="72">
        <v>195128</v>
      </c>
      <c r="J132" s="72"/>
      <c r="K132" s="72">
        <f t="shared" ref="K132:K134" si="113">+E132+I132+J132</f>
        <v>242629</v>
      </c>
      <c r="L132" s="72">
        <v>32521</v>
      </c>
      <c r="M132" s="72">
        <f t="shared" ref="M132:M134" si="114">+D132-K132</f>
        <v>6404397</v>
      </c>
      <c r="N132" s="72">
        <f t="shared" ref="N132:N134" si="115">+C132-K132</f>
        <v>6404397</v>
      </c>
      <c r="O132" s="73">
        <f t="shared" ref="O132:O134" si="116">+K132/D132*100</f>
        <v>3.6501888212863918</v>
      </c>
      <c r="P132" s="73">
        <f t="shared" ref="P132:P134" si="117">+K132/C132*100</f>
        <v>3.6501888212863918</v>
      </c>
      <c r="R132" s="19"/>
    </row>
    <row r="133" spans="1:18" s="63" customFormat="1" ht="36.75" customHeight="1" x14ac:dyDescent="0.2">
      <c r="A133" s="95" t="s">
        <v>133</v>
      </c>
      <c r="B133" s="72">
        <v>339200</v>
      </c>
      <c r="C133" s="72">
        <v>311702</v>
      </c>
      <c r="D133" s="72">
        <v>311702</v>
      </c>
      <c r="E133" s="72">
        <v>39062</v>
      </c>
      <c r="F133" s="72"/>
      <c r="G133" s="72"/>
      <c r="H133" s="96">
        <f t="shared" si="112"/>
        <v>12.531841309969138</v>
      </c>
      <c r="I133" s="72"/>
      <c r="J133" s="72"/>
      <c r="K133" s="72">
        <f t="shared" si="113"/>
        <v>39062</v>
      </c>
      <c r="L133" s="72"/>
      <c r="M133" s="72">
        <f t="shared" si="114"/>
        <v>272640</v>
      </c>
      <c r="N133" s="72">
        <f t="shared" si="115"/>
        <v>272640</v>
      </c>
      <c r="O133" s="73">
        <f>+K133/D133*100</f>
        <v>12.531841309969138</v>
      </c>
      <c r="P133" s="73">
        <f t="shared" si="117"/>
        <v>12.531841309969138</v>
      </c>
      <c r="R133" s="19"/>
    </row>
    <row r="134" spans="1:18" s="63" customFormat="1" ht="36.75" customHeight="1" x14ac:dyDescent="0.2">
      <c r="A134" s="95" t="s">
        <v>134</v>
      </c>
      <c r="B134" s="72">
        <v>235000</v>
      </c>
      <c r="C134" s="72">
        <v>10000</v>
      </c>
      <c r="D134" s="72">
        <v>10000</v>
      </c>
      <c r="E134" s="72"/>
      <c r="F134" s="72"/>
      <c r="G134" s="72"/>
      <c r="H134" s="96">
        <f t="shared" si="112"/>
        <v>0</v>
      </c>
      <c r="I134" s="72"/>
      <c r="J134" s="72"/>
      <c r="K134" s="72">
        <f t="shared" si="113"/>
        <v>0</v>
      </c>
      <c r="L134" s="72"/>
      <c r="M134" s="72">
        <f t="shared" si="114"/>
        <v>10000</v>
      </c>
      <c r="N134" s="72">
        <f t="shared" si="115"/>
        <v>10000</v>
      </c>
      <c r="O134" s="73">
        <f t="shared" si="116"/>
        <v>0</v>
      </c>
      <c r="P134" s="73">
        <f t="shared" si="117"/>
        <v>0</v>
      </c>
      <c r="R134" s="19"/>
    </row>
    <row r="135" spans="1:18" ht="39.950000000000003" customHeight="1" x14ac:dyDescent="0.2">
      <c r="A135" s="60" t="s">
        <v>135</v>
      </c>
      <c r="B135" s="61">
        <f>+B136+B156</f>
        <v>5800500</v>
      </c>
      <c r="C135" s="61">
        <f t="shared" ref="C135:E135" si="118">+C136+C156</f>
        <v>4098204</v>
      </c>
      <c r="D135" s="61">
        <f t="shared" si="118"/>
        <v>4098204</v>
      </c>
      <c r="E135" s="61">
        <f t="shared" si="118"/>
        <v>3689685</v>
      </c>
      <c r="F135" s="61"/>
      <c r="G135" s="61"/>
      <c r="H135" s="62">
        <f>+E135/D135*100</f>
        <v>90.031755373817418</v>
      </c>
      <c r="I135" s="61">
        <f>+I136+I156</f>
        <v>0</v>
      </c>
      <c r="J135" s="61">
        <f t="shared" ref="J135:N135" si="119">+J136+J156</f>
        <v>0</v>
      </c>
      <c r="K135" s="61">
        <f t="shared" si="119"/>
        <v>3689685</v>
      </c>
      <c r="L135" s="61">
        <f t="shared" si="119"/>
        <v>3542202</v>
      </c>
      <c r="M135" s="61">
        <f>+M136+M156</f>
        <v>408519</v>
      </c>
      <c r="N135" s="61">
        <f t="shared" si="119"/>
        <v>408519</v>
      </c>
      <c r="O135" s="62">
        <f>+K135/D135*100</f>
        <v>90.031755373817418</v>
      </c>
      <c r="P135" s="62">
        <f t="shared" si="91"/>
        <v>90.031755373817418</v>
      </c>
    </row>
    <row r="136" spans="1:18" s="69" customFormat="1" ht="35.1" customHeight="1" x14ac:dyDescent="0.2">
      <c r="A136" s="65" t="s">
        <v>136</v>
      </c>
      <c r="B136" s="66">
        <f>SUM(B137:B155)</f>
        <v>1250500</v>
      </c>
      <c r="C136" s="66">
        <f t="shared" ref="C136:E136" si="120">SUM(C137:C155)</f>
        <v>843308</v>
      </c>
      <c r="D136" s="66">
        <f t="shared" si="120"/>
        <v>843308</v>
      </c>
      <c r="E136" s="66">
        <f t="shared" si="120"/>
        <v>589791</v>
      </c>
      <c r="F136" s="66"/>
      <c r="G136" s="66"/>
      <c r="H136" s="67">
        <f t="shared" si="94"/>
        <v>69.937792597722307</v>
      </c>
      <c r="I136" s="66">
        <f>SUM(I137:I155)</f>
        <v>0</v>
      </c>
      <c r="J136" s="66">
        <f t="shared" ref="J136:N136" si="121">SUM(J137:J155)</f>
        <v>0</v>
      </c>
      <c r="K136" s="66">
        <f t="shared" si="121"/>
        <v>589791</v>
      </c>
      <c r="L136" s="66">
        <f t="shared" si="121"/>
        <v>475080</v>
      </c>
      <c r="M136" s="66">
        <f t="shared" si="121"/>
        <v>253517</v>
      </c>
      <c r="N136" s="66">
        <f t="shared" si="121"/>
        <v>253517</v>
      </c>
      <c r="O136" s="68">
        <f t="shared" si="90"/>
        <v>69.937792597722307</v>
      </c>
      <c r="P136" s="68">
        <f>+K136/C136*100</f>
        <v>69.937792597722307</v>
      </c>
      <c r="R136" s="101"/>
    </row>
    <row r="137" spans="1:18" ht="24.95" customHeight="1" x14ac:dyDescent="0.2">
      <c r="A137" s="95" t="s">
        <v>137</v>
      </c>
      <c r="B137" s="72">
        <v>200000</v>
      </c>
      <c r="C137" s="72">
        <v>169428</v>
      </c>
      <c r="D137" s="72">
        <v>169428</v>
      </c>
      <c r="E137" s="72"/>
      <c r="F137" s="72"/>
      <c r="G137" s="72"/>
      <c r="H137" s="96">
        <f>+E137/D137*100</f>
        <v>0</v>
      </c>
      <c r="I137" s="72"/>
      <c r="J137" s="72"/>
      <c r="K137" s="72">
        <f>+E137+I137+J137</f>
        <v>0</v>
      </c>
      <c r="L137" s="72"/>
      <c r="M137" s="72">
        <f>+D137-K137</f>
        <v>169428</v>
      </c>
      <c r="N137" s="72">
        <f>+C137-K137</f>
        <v>169428</v>
      </c>
      <c r="O137" s="73">
        <f>+K137/D137*100</f>
        <v>0</v>
      </c>
      <c r="P137" s="73">
        <f>+K137/C137*100</f>
        <v>0</v>
      </c>
    </row>
    <row r="138" spans="1:18" ht="24.95" customHeight="1" x14ac:dyDescent="0.2">
      <c r="A138" s="95" t="s">
        <v>138</v>
      </c>
      <c r="B138" s="72">
        <v>40000</v>
      </c>
      <c r="C138" s="72">
        <v>1300</v>
      </c>
      <c r="D138" s="72">
        <v>1300</v>
      </c>
      <c r="E138" s="72"/>
      <c r="F138" s="72"/>
      <c r="G138" s="72"/>
      <c r="H138" s="96">
        <f t="shared" ref="H138:H155" si="122">+E138/D138*100</f>
        <v>0</v>
      </c>
      <c r="I138" s="72"/>
      <c r="J138" s="72"/>
      <c r="K138" s="72">
        <f t="shared" ref="K138:K155" si="123">+E138+I138+J138</f>
        <v>0</v>
      </c>
      <c r="L138" s="72"/>
      <c r="M138" s="72">
        <f t="shared" ref="M138:M155" si="124">+D138-K138</f>
        <v>1300</v>
      </c>
      <c r="N138" s="72">
        <f t="shared" ref="N138:N155" si="125">+C138-K138</f>
        <v>1300</v>
      </c>
      <c r="O138" s="73">
        <f t="shared" ref="O138:O155" si="126">+K138/D138*100</f>
        <v>0</v>
      </c>
      <c r="P138" s="73">
        <f t="shared" ref="P138:P155" si="127">+K138/C138*100</f>
        <v>0</v>
      </c>
    </row>
    <row r="139" spans="1:18" ht="24.95" customHeight="1" x14ac:dyDescent="0.2">
      <c r="A139" s="95" t="s">
        <v>139</v>
      </c>
      <c r="B139" s="72">
        <v>80000</v>
      </c>
      <c r="C139" s="72">
        <v>66191</v>
      </c>
      <c r="D139" s="72">
        <v>66191</v>
      </c>
      <c r="E139" s="72">
        <v>43225</v>
      </c>
      <c r="F139" s="72"/>
      <c r="G139" s="72"/>
      <c r="H139" s="96">
        <f t="shared" si="122"/>
        <v>65.303440044719068</v>
      </c>
      <c r="I139" s="72"/>
      <c r="J139" s="72"/>
      <c r="K139" s="72">
        <f t="shared" si="123"/>
        <v>43225</v>
      </c>
      <c r="L139" s="72">
        <v>14980</v>
      </c>
      <c r="M139" s="72">
        <f t="shared" si="124"/>
        <v>22966</v>
      </c>
      <c r="N139" s="72">
        <f t="shared" si="125"/>
        <v>22966</v>
      </c>
      <c r="O139" s="73">
        <f t="shared" si="126"/>
        <v>65.303440044719068</v>
      </c>
      <c r="P139" s="73">
        <f t="shared" si="127"/>
        <v>65.303440044719068</v>
      </c>
    </row>
    <row r="140" spans="1:18" ht="24.95" customHeight="1" x14ac:dyDescent="0.2">
      <c r="A140" s="95" t="s">
        <v>140</v>
      </c>
      <c r="B140" s="72">
        <v>500</v>
      </c>
      <c r="C140" s="72">
        <v>41177</v>
      </c>
      <c r="D140" s="72">
        <v>41177</v>
      </c>
      <c r="E140" s="72">
        <v>14500</v>
      </c>
      <c r="F140" s="72"/>
      <c r="G140" s="72"/>
      <c r="H140" s="96">
        <f t="shared" si="122"/>
        <v>35.213832965004741</v>
      </c>
      <c r="I140" s="72"/>
      <c r="J140" s="72"/>
      <c r="K140" s="72">
        <f t="shared" si="123"/>
        <v>14500</v>
      </c>
      <c r="L140" s="72"/>
      <c r="M140" s="72">
        <f t="shared" si="124"/>
        <v>26677</v>
      </c>
      <c r="N140" s="72">
        <f t="shared" si="125"/>
        <v>26677</v>
      </c>
      <c r="O140" s="73">
        <f t="shared" si="126"/>
        <v>35.213832965004741</v>
      </c>
      <c r="P140" s="73">
        <f t="shared" si="127"/>
        <v>35.213832965004741</v>
      </c>
    </row>
    <row r="141" spans="1:18" ht="24.95" customHeight="1" x14ac:dyDescent="0.2">
      <c r="A141" s="95" t="s">
        <v>141</v>
      </c>
      <c r="B141" s="72">
        <v>25000</v>
      </c>
      <c r="C141" s="72">
        <v>500</v>
      </c>
      <c r="D141" s="72">
        <v>500</v>
      </c>
      <c r="E141" s="72"/>
      <c r="F141" s="72"/>
      <c r="G141" s="72"/>
      <c r="H141" s="96">
        <f t="shared" si="122"/>
        <v>0</v>
      </c>
      <c r="I141" s="72"/>
      <c r="J141" s="72"/>
      <c r="K141" s="72">
        <f t="shared" si="123"/>
        <v>0</v>
      </c>
      <c r="L141" s="72"/>
      <c r="M141" s="72">
        <f t="shared" si="124"/>
        <v>500</v>
      </c>
      <c r="N141" s="72">
        <f t="shared" si="125"/>
        <v>500</v>
      </c>
      <c r="O141" s="73">
        <f t="shared" si="126"/>
        <v>0</v>
      </c>
      <c r="P141" s="73">
        <f t="shared" si="127"/>
        <v>0</v>
      </c>
    </row>
    <row r="142" spans="1:18" ht="24.95" customHeight="1" x14ac:dyDescent="0.2">
      <c r="A142" s="71" t="s">
        <v>142</v>
      </c>
      <c r="B142" s="72">
        <v>150000</v>
      </c>
      <c r="C142" s="72">
        <v>460100</v>
      </c>
      <c r="D142" s="72">
        <v>460100</v>
      </c>
      <c r="E142" s="72">
        <v>460100</v>
      </c>
      <c r="F142" s="72"/>
      <c r="G142" s="72"/>
      <c r="H142" s="78">
        <f t="shared" si="122"/>
        <v>100</v>
      </c>
      <c r="I142" s="72"/>
      <c r="J142" s="72"/>
      <c r="K142" s="72">
        <f t="shared" si="123"/>
        <v>460100</v>
      </c>
      <c r="L142" s="72">
        <v>460100</v>
      </c>
      <c r="M142" s="72">
        <f t="shared" si="124"/>
        <v>0</v>
      </c>
      <c r="N142" s="72">
        <f t="shared" si="125"/>
        <v>0</v>
      </c>
      <c r="O142" s="73">
        <f t="shared" si="126"/>
        <v>100</v>
      </c>
      <c r="P142" s="73">
        <f t="shared" si="127"/>
        <v>100</v>
      </c>
    </row>
    <row r="143" spans="1:18" ht="24.95" customHeight="1" x14ac:dyDescent="0.2">
      <c r="A143" s="95" t="s">
        <v>143</v>
      </c>
      <c r="B143" s="72">
        <v>25000</v>
      </c>
      <c r="C143" s="72">
        <v>0</v>
      </c>
      <c r="D143" s="72">
        <v>0</v>
      </c>
      <c r="E143" s="72">
        <v>0</v>
      </c>
      <c r="F143" s="72"/>
      <c r="G143" s="72"/>
      <c r="H143" s="96" t="e">
        <f t="shared" si="122"/>
        <v>#DIV/0!</v>
      </c>
      <c r="I143" s="72"/>
      <c r="J143" s="72"/>
      <c r="K143" s="72">
        <f t="shared" si="123"/>
        <v>0</v>
      </c>
      <c r="L143" s="72"/>
      <c r="M143" s="72">
        <f t="shared" si="124"/>
        <v>0</v>
      </c>
      <c r="N143" s="72">
        <f t="shared" si="125"/>
        <v>0</v>
      </c>
      <c r="O143" s="73" t="e">
        <f t="shared" si="126"/>
        <v>#DIV/0!</v>
      </c>
      <c r="P143" s="73" t="e">
        <f t="shared" si="127"/>
        <v>#DIV/0!</v>
      </c>
    </row>
    <row r="144" spans="1:18" ht="24.95" customHeight="1" x14ac:dyDescent="0.2">
      <c r="A144" s="95" t="s">
        <v>144</v>
      </c>
      <c r="B144" s="72">
        <v>60000</v>
      </c>
      <c r="C144" s="72">
        <v>0</v>
      </c>
      <c r="D144" s="72">
        <v>0</v>
      </c>
      <c r="E144" s="72">
        <v>0</v>
      </c>
      <c r="F144" s="72"/>
      <c r="G144" s="72"/>
      <c r="H144" s="96" t="e">
        <f t="shared" si="122"/>
        <v>#DIV/0!</v>
      </c>
      <c r="I144" s="72"/>
      <c r="J144" s="72"/>
      <c r="K144" s="72">
        <f t="shared" si="123"/>
        <v>0</v>
      </c>
      <c r="L144" s="72"/>
      <c r="M144" s="72">
        <f t="shared" si="124"/>
        <v>0</v>
      </c>
      <c r="N144" s="72">
        <f t="shared" si="125"/>
        <v>0</v>
      </c>
      <c r="O144" s="73" t="e">
        <f t="shared" si="126"/>
        <v>#DIV/0!</v>
      </c>
      <c r="P144" s="73" t="e">
        <f t="shared" si="127"/>
        <v>#DIV/0!</v>
      </c>
    </row>
    <row r="145" spans="1:18" ht="24.95" customHeight="1" x14ac:dyDescent="0.2">
      <c r="A145" s="95" t="s">
        <v>145</v>
      </c>
      <c r="B145" s="72">
        <v>87500</v>
      </c>
      <c r="C145" s="72">
        <v>9481</v>
      </c>
      <c r="D145" s="72">
        <v>9481</v>
      </c>
      <c r="E145" s="72">
        <v>8517</v>
      </c>
      <c r="F145" s="72"/>
      <c r="G145" s="72"/>
      <c r="H145" s="96">
        <f t="shared" si="122"/>
        <v>89.832296171289954</v>
      </c>
      <c r="I145" s="72"/>
      <c r="J145" s="72"/>
      <c r="K145" s="72">
        <f t="shared" si="123"/>
        <v>8517</v>
      </c>
      <c r="L145" s="72"/>
      <c r="M145" s="72">
        <f t="shared" si="124"/>
        <v>964</v>
      </c>
      <c r="N145" s="72">
        <f t="shared" si="125"/>
        <v>964</v>
      </c>
      <c r="O145" s="73">
        <f t="shared" si="126"/>
        <v>89.832296171289954</v>
      </c>
      <c r="P145" s="73">
        <f t="shared" si="127"/>
        <v>89.832296171289954</v>
      </c>
    </row>
    <row r="146" spans="1:18" ht="24.95" customHeight="1" x14ac:dyDescent="0.2">
      <c r="A146" s="95" t="s">
        <v>146</v>
      </c>
      <c r="B146" s="72">
        <v>57500</v>
      </c>
      <c r="C146" s="72">
        <v>0</v>
      </c>
      <c r="D146" s="72">
        <v>0</v>
      </c>
      <c r="E146" s="72">
        <v>0</v>
      </c>
      <c r="F146" s="72"/>
      <c r="G146" s="72"/>
      <c r="H146" s="96" t="e">
        <f t="shared" si="122"/>
        <v>#DIV/0!</v>
      </c>
      <c r="I146" s="72"/>
      <c r="J146" s="72"/>
      <c r="K146" s="72">
        <f t="shared" si="123"/>
        <v>0</v>
      </c>
      <c r="L146" s="72"/>
      <c r="M146" s="72">
        <f t="shared" si="124"/>
        <v>0</v>
      </c>
      <c r="N146" s="72">
        <f t="shared" si="125"/>
        <v>0</v>
      </c>
      <c r="O146" s="73" t="e">
        <f t="shared" si="126"/>
        <v>#DIV/0!</v>
      </c>
      <c r="P146" s="73" t="e">
        <f t="shared" si="127"/>
        <v>#DIV/0!</v>
      </c>
    </row>
    <row r="147" spans="1:18" ht="24.95" customHeight="1" x14ac:dyDescent="0.2">
      <c r="A147" s="95" t="s">
        <v>147</v>
      </c>
      <c r="B147" s="72">
        <v>50000</v>
      </c>
      <c r="C147" s="72">
        <v>0</v>
      </c>
      <c r="D147" s="72">
        <v>0</v>
      </c>
      <c r="E147" s="72">
        <v>0</v>
      </c>
      <c r="F147" s="72"/>
      <c r="G147" s="72"/>
      <c r="H147" s="96" t="e">
        <f t="shared" si="122"/>
        <v>#DIV/0!</v>
      </c>
      <c r="I147" s="72"/>
      <c r="J147" s="72"/>
      <c r="K147" s="72">
        <f t="shared" si="123"/>
        <v>0</v>
      </c>
      <c r="L147" s="72"/>
      <c r="M147" s="72">
        <f t="shared" si="124"/>
        <v>0</v>
      </c>
      <c r="N147" s="72">
        <f t="shared" si="125"/>
        <v>0</v>
      </c>
      <c r="O147" s="73" t="e">
        <f t="shared" si="126"/>
        <v>#DIV/0!</v>
      </c>
      <c r="P147" s="73" t="e">
        <f t="shared" si="127"/>
        <v>#DIV/0!</v>
      </c>
    </row>
    <row r="148" spans="1:18" ht="24.95" customHeight="1" x14ac:dyDescent="0.2">
      <c r="A148" s="95" t="s">
        <v>148</v>
      </c>
      <c r="B148" s="72">
        <v>25000</v>
      </c>
      <c r="C148" s="72">
        <v>0</v>
      </c>
      <c r="D148" s="72">
        <v>0</v>
      </c>
      <c r="E148" s="72">
        <v>0</v>
      </c>
      <c r="F148" s="72"/>
      <c r="G148" s="72"/>
      <c r="H148" s="96" t="e">
        <f t="shared" si="122"/>
        <v>#DIV/0!</v>
      </c>
      <c r="I148" s="72"/>
      <c r="J148" s="72"/>
      <c r="K148" s="72">
        <f t="shared" si="123"/>
        <v>0</v>
      </c>
      <c r="L148" s="72"/>
      <c r="M148" s="72">
        <f t="shared" si="124"/>
        <v>0</v>
      </c>
      <c r="N148" s="72">
        <f t="shared" si="125"/>
        <v>0</v>
      </c>
      <c r="O148" s="73" t="e">
        <f t="shared" si="126"/>
        <v>#DIV/0!</v>
      </c>
      <c r="P148" s="73" t="e">
        <f t="shared" si="127"/>
        <v>#DIV/0!</v>
      </c>
    </row>
    <row r="149" spans="1:18" ht="24.95" customHeight="1" x14ac:dyDescent="0.2">
      <c r="A149" s="95" t="s">
        <v>149</v>
      </c>
      <c r="B149" s="72">
        <v>125000</v>
      </c>
      <c r="C149" s="72">
        <v>60000</v>
      </c>
      <c r="D149" s="72">
        <v>60000</v>
      </c>
      <c r="E149" s="72">
        <v>59999</v>
      </c>
      <c r="F149" s="72"/>
      <c r="G149" s="72"/>
      <c r="H149" s="96">
        <f t="shared" si="122"/>
        <v>99.998333333333335</v>
      </c>
      <c r="I149" s="72"/>
      <c r="J149" s="72"/>
      <c r="K149" s="72">
        <f t="shared" si="123"/>
        <v>59999</v>
      </c>
      <c r="L149" s="72"/>
      <c r="M149" s="72">
        <f t="shared" si="124"/>
        <v>1</v>
      </c>
      <c r="N149" s="72">
        <f t="shared" si="125"/>
        <v>1</v>
      </c>
      <c r="O149" s="73">
        <f t="shared" si="126"/>
        <v>99.998333333333335</v>
      </c>
      <c r="P149" s="73">
        <f t="shared" si="127"/>
        <v>99.998333333333335</v>
      </c>
    </row>
    <row r="150" spans="1:18" ht="24.95" customHeight="1" x14ac:dyDescent="0.2">
      <c r="A150" s="95" t="s">
        <v>150</v>
      </c>
      <c r="B150" s="72">
        <v>10000</v>
      </c>
      <c r="C150" s="72">
        <v>0</v>
      </c>
      <c r="D150" s="72">
        <v>0</v>
      </c>
      <c r="E150" s="72">
        <v>0</v>
      </c>
      <c r="F150" s="72"/>
      <c r="G150" s="72"/>
      <c r="H150" s="96" t="e">
        <f t="shared" si="122"/>
        <v>#DIV/0!</v>
      </c>
      <c r="I150" s="72"/>
      <c r="J150" s="72"/>
      <c r="K150" s="72">
        <f t="shared" si="123"/>
        <v>0</v>
      </c>
      <c r="L150" s="72"/>
      <c r="M150" s="72">
        <f t="shared" si="124"/>
        <v>0</v>
      </c>
      <c r="N150" s="72">
        <f t="shared" si="125"/>
        <v>0</v>
      </c>
      <c r="O150" s="73" t="e">
        <f t="shared" si="126"/>
        <v>#DIV/0!</v>
      </c>
      <c r="P150" s="73" t="e">
        <f t="shared" si="127"/>
        <v>#DIV/0!</v>
      </c>
    </row>
    <row r="151" spans="1:18" ht="24.95" customHeight="1" x14ac:dyDescent="0.2">
      <c r="A151" s="95" t="s">
        <v>151</v>
      </c>
      <c r="B151" s="72">
        <v>20000</v>
      </c>
      <c r="C151" s="72">
        <v>0</v>
      </c>
      <c r="D151" s="72">
        <v>0</v>
      </c>
      <c r="E151" s="72">
        <v>0</v>
      </c>
      <c r="F151" s="72"/>
      <c r="G151" s="72"/>
      <c r="H151" s="96" t="e">
        <f t="shared" si="122"/>
        <v>#DIV/0!</v>
      </c>
      <c r="I151" s="72"/>
      <c r="J151" s="72"/>
      <c r="K151" s="72">
        <f t="shared" si="123"/>
        <v>0</v>
      </c>
      <c r="L151" s="72"/>
      <c r="M151" s="72">
        <f t="shared" si="124"/>
        <v>0</v>
      </c>
      <c r="N151" s="72">
        <f t="shared" si="125"/>
        <v>0</v>
      </c>
      <c r="O151" s="73" t="e">
        <f t="shared" si="126"/>
        <v>#DIV/0!</v>
      </c>
      <c r="P151" s="73" t="e">
        <f t="shared" si="127"/>
        <v>#DIV/0!</v>
      </c>
    </row>
    <row r="152" spans="1:18" ht="24.95" customHeight="1" x14ac:dyDescent="0.2">
      <c r="A152" s="95" t="s">
        <v>152</v>
      </c>
      <c r="B152" s="72">
        <v>25000</v>
      </c>
      <c r="C152" s="72">
        <v>0</v>
      </c>
      <c r="D152" s="72">
        <v>0</v>
      </c>
      <c r="E152" s="72">
        <v>0</v>
      </c>
      <c r="F152" s="72"/>
      <c r="G152" s="72"/>
      <c r="H152" s="96" t="e">
        <f t="shared" si="122"/>
        <v>#DIV/0!</v>
      </c>
      <c r="I152" s="72"/>
      <c r="J152" s="72"/>
      <c r="K152" s="72">
        <f t="shared" si="123"/>
        <v>0</v>
      </c>
      <c r="L152" s="72"/>
      <c r="M152" s="72">
        <f t="shared" si="124"/>
        <v>0</v>
      </c>
      <c r="N152" s="72">
        <f t="shared" si="125"/>
        <v>0</v>
      </c>
      <c r="O152" s="73" t="e">
        <f t="shared" si="126"/>
        <v>#DIV/0!</v>
      </c>
      <c r="P152" s="73" t="e">
        <f t="shared" si="127"/>
        <v>#DIV/0!</v>
      </c>
    </row>
    <row r="153" spans="1:18" ht="24.95" customHeight="1" x14ac:dyDescent="0.2">
      <c r="A153" s="95" t="s">
        <v>153</v>
      </c>
      <c r="B153" s="72">
        <v>20000</v>
      </c>
      <c r="C153" s="72">
        <v>0</v>
      </c>
      <c r="D153" s="72">
        <v>0</v>
      </c>
      <c r="E153" s="72">
        <v>0</v>
      </c>
      <c r="F153" s="72"/>
      <c r="G153" s="72"/>
      <c r="H153" s="96" t="e">
        <f t="shared" si="122"/>
        <v>#DIV/0!</v>
      </c>
      <c r="I153" s="72"/>
      <c r="J153" s="72"/>
      <c r="K153" s="72">
        <f t="shared" si="123"/>
        <v>0</v>
      </c>
      <c r="L153" s="72"/>
      <c r="M153" s="72">
        <f t="shared" si="124"/>
        <v>0</v>
      </c>
      <c r="N153" s="72">
        <f t="shared" si="125"/>
        <v>0</v>
      </c>
      <c r="O153" s="73" t="e">
        <f t="shared" si="126"/>
        <v>#DIV/0!</v>
      </c>
      <c r="P153" s="73" t="e">
        <f t="shared" si="127"/>
        <v>#DIV/0!</v>
      </c>
    </row>
    <row r="154" spans="1:18" ht="24.95" customHeight="1" x14ac:dyDescent="0.2">
      <c r="A154" s="95" t="s">
        <v>154</v>
      </c>
      <c r="B154" s="72">
        <v>150000</v>
      </c>
      <c r="C154" s="72">
        <v>0</v>
      </c>
      <c r="D154" s="72">
        <v>0</v>
      </c>
      <c r="E154" s="72">
        <v>0</v>
      </c>
      <c r="F154" s="72"/>
      <c r="G154" s="72"/>
      <c r="H154" s="96" t="e">
        <f t="shared" si="122"/>
        <v>#DIV/0!</v>
      </c>
      <c r="I154" s="72"/>
      <c r="J154" s="72"/>
      <c r="K154" s="72">
        <f t="shared" si="123"/>
        <v>0</v>
      </c>
      <c r="L154" s="72"/>
      <c r="M154" s="72">
        <f t="shared" si="124"/>
        <v>0</v>
      </c>
      <c r="N154" s="72">
        <f t="shared" si="125"/>
        <v>0</v>
      </c>
      <c r="O154" s="73" t="e">
        <f t="shared" si="126"/>
        <v>#DIV/0!</v>
      </c>
      <c r="P154" s="73" t="e">
        <f t="shared" si="127"/>
        <v>#DIV/0!</v>
      </c>
    </row>
    <row r="155" spans="1:18" ht="24.95" customHeight="1" x14ac:dyDescent="0.2">
      <c r="A155" s="95" t="s">
        <v>155</v>
      </c>
      <c r="B155" s="72">
        <v>100000</v>
      </c>
      <c r="C155" s="72">
        <v>35131</v>
      </c>
      <c r="D155" s="72">
        <v>35131</v>
      </c>
      <c r="E155" s="72">
        <v>3450</v>
      </c>
      <c r="F155" s="72"/>
      <c r="G155" s="72"/>
      <c r="H155" s="96">
        <f t="shared" si="122"/>
        <v>9.8203865531866441</v>
      </c>
      <c r="I155" s="72"/>
      <c r="J155" s="72"/>
      <c r="K155" s="72">
        <f t="shared" si="123"/>
        <v>3450</v>
      </c>
      <c r="L155" s="72"/>
      <c r="M155" s="72">
        <f t="shared" si="124"/>
        <v>31681</v>
      </c>
      <c r="N155" s="72">
        <f t="shared" si="125"/>
        <v>31681</v>
      </c>
      <c r="O155" s="73">
        <f t="shared" si="126"/>
        <v>9.8203865531866441</v>
      </c>
      <c r="P155" s="73">
        <f t="shared" si="127"/>
        <v>9.8203865531866441</v>
      </c>
    </row>
    <row r="156" spans="1:18" s="69" customFormat="1" ht="35.1" customHeight="1" x14ac:dyDescent="0.2">
      <c r="A156" s="65" t="s">
        <v>156</v>
      </c>
      <c r="B156" s="66">
        <f>SUM(B157:B160)</f>
        <v>4550000</v>
      </c>
      <c r="C156" s="66">
        <f t="shared" ref="C156:E156" si="128">SUM(C157:C160)</f>
        <v>3254896</v>
      </c>
      <c r="D156" s="66">
        <f t="shared" si="128"/>
        <v>3254896</v>
      </c>
      <c r="E156" s="66">
        <f t="shared" si="128"/>
        <v>3099894</v>
      </c>
      <c r="F156" s="66"/>
      <c r="G156" s="66"/>
      <c r="H156" s="67">
        <f>+E156/D156*100</f>
        <v>95.237881640457942</v>
      </c>
      <c r="I156" s="66">
        <f>SUM(I157:I160)</f>
        <v>0</v>
      </c>
      <c r="J156" s="66">
        <f t="shared" ref="J156:N156" si="129">SUM(J157:J160)</f>
        <v>0</v>
      </c>
      <c r="K156" s="66">
        <f t="shared" si="129"/>
        <v>3099894</v>
      </c>
      <c r="L156" s="66">
        <f t="shared" si="129"/>
        <v>3067122</v>
      </c>
      <c r="M156" s="66">
        <f>SUM(M157:M160)</f>
        <v>155002</v>
      </c>
      <c r="N156" s="66">
        <f t="shared" si="129"/>
        <v>155002</v>
      </c>
      <c r="O156" s="68">
        <f>+K156/D156*100</f>
        <v>95.237881640457942</v>
      </c>
      <c r="P156" s="68">
        <f>+K156/C156*100</f>
        <v>95.237881640457942</v>
      </c>
      <c r="R156" s="101"/>
    </row>
    <row r="157" spans="1:18" s="63" customFormat="1" ht="24.95" customHeight="1" x14ac:dyDescent="0.2">
      <c r="A157" s="95" t="s">
        <v>157</v>
      </c>
      <c r="B157" s="72">
        <v>3905000</v>
      </c>
      <c r="C157" s="72">
        <v>3072123</v>
      </c>
      <c r="D157" s="72">
        <v>3072123</v>
      </c>
      <c r="E157" s="72">
        <v>3067122</v>
      </c>
      <c r="F157" s="72"/>
      <c r="G157" s="72"/>
      <c r="H157" s="96">
        <f>+E157/D157*100</f>
        <v>99.837213549066888</v>
      </c>
      <c r="I157" s="72"/>
      <c r="J157" s="72"/>
      <c r="K157" s="72">
        <f>+E157+I157+J157</f>
        <v>3067122</v>
      </c>
      <c r="L157" s="72">
        <v>3067122</v>
      </c>
      <c r="M157" s="72">
        <f>+D157-K157</f>
        <v>5001</v>
      </c>
      <c r="N157" s="72">
        <f>+C157-K157</f>
        <v>5001</v>
      </c>
      <c r="O157" s="73">
        <f>+K157/D157*100</f>
        <v>99.837213549066888</v>
      </c>
      <c r="P157" s="73">
        <f>+K157/C157*100</f>
        <v>99.837213549066888</v>
      </c>
      <c r="R157" s="19"/>
    </row>
    <row r="158" spans="1:18" s="109" customFormat="1" ht="24.95" customHeight="1" x14ac:dyDescent="0.2">
      <c r="A158" s="95" t="s">
        <v>158</v>
      </c>
      <c r="B158" s="72">
        <v>350000</v>
      </c>
      <c r="C158" s="72">
        <v>0</v>
      </c>
      <c r="D158" s="72">
        <v>0</v>
      </c>
      <c r="E158" s="72">
        <v>0</v>
      </c>
      <c r="F158" s="72"/>
      <c r="G158" s="72"/>
      <c r="H158" s="96" t="e">
        <f t="shared" ref="H158:H160" si="130">+E158/D158*100</f>
        <v>#DIV/0!</v>
      </c>
      <c r="I158" s="72"/>
      <c r="J158" s="72"/>
      <c r="K158" s="72">
        <f>+E158+I158+J158</f>
        <v>0</v>
      </c>
      <c r="L158" s="72"/>
      <c r="M158" s="72">
        <f t="shared" ref="M158:M160" si="131">+D158-K158</f>
        <v>0</v>
      </c>
      <c r="N158" s="72">
        <f t="shared" ref="N158:N160" si="132">+C158-K158</f>
        <v>0</v>
      </c>
      <c r="O158" s="73" t="e">
        <f t="shared" ref="O158:O160" si="133">+K158/D158*100</f>
        <v>#DIV/0!</v>
      </c>
      <c r="P158" s="73" t="e">
        <f t="shared" ref="P158:P160" si="134">+K158/C158*100</f>
        <v>#DIV/0!</v>
      </c>
      <c r="R158" s="64"/>
    </row>
    <row r="159" spans="1:18" s="74" customFormat="1" ht="24.95" customHeight="1" x14ac:dyDescent="0.2">
      <c r="A159" s="110" t="s">
        <v>159</v>
      </c>
      <c r="B159" s="72">
        <v>150000</v>
      </c>
      <c r="C159" s="72">
        <v>150000</v>
      </c>
      <c r="D159" s="72">
        <v>150000</v>
      </c>
      <c r="E159" s="72"/>
      <c r="F159" s="72"/>
      <c r="G159" s="72"/>
      <c r="H159" s="96">
        <f t="shared" si="130"/>
        <v>0</v>
      </c>
      <c r="I159" s="72"/>
      <c r="J159" s="72"/>
      <c r="K159" s="72">
        <f>+E159+I159+J159</f>
        <v>0</v>
      </c>
      <c r="L159" s="72"/>
      <c r="M159" s="72">
        <f t="shared" si="131"/>
        <v>150000</v>
      </c>
      <c r="N159" s="72">
        <f t="shared" si="132"/>
        <v>150000</v>
      </c>
      <c r="O159" s="73">
        <f t="shared" si="133"/>
        <v>0</v>
      </c>
      <c r="P159" s="73">
        <f t="shared" si="134"/>
        <v>0</v>
      </c>
      <c r="R159" s="19"/>
    </row>
    <row r="160" spans="1:18" s="111" customFormat="1" ht="24.95" customHeight="1" x14ac:dyDescent="0.25">
      <c r="A160" s="110" t="s">
        <v>160</v>
      </c>
      <c r="B160" s="72">
        <v>145000</v>
      </c>
      <c r="C160" s="72">
        <v>32773</v>
      </c>
      <c r="D160" s="72">
        <v>32773</v>
      </c>
      <c r="E160" s="72">
        <v>32772</v>
      </c>
      <c r="F160" s="72"/>
      <c r="G160" s="72"/>
      <c r="H160" s="96">
        <f t="shared" si="130"/>
        <v>99.996948707777747</v>
      </c>
      <c r="I160" s="72"/>
      <c r="J160" s="72"/>
      <c r="K160" s="72">
        <f>+E160+I160+J160</f>
        <v>32772</v>
      </c>
      <c r="L160" s="72"/>
      <c r="M160" s="72">
        <f t="shared" si="131"/>
        <v>1</v>
      </c>
      <c r="N160" s="72">
        <f t="shared" si="132"/>
        <v>1</v>
      </c>
      <c r="O160" s="73">
        <f t="shared" si="133"/>
        <v>99.996948707777747</v>
      </c>
      <c r="P160" s="73">
        <f t="shared" si="134"/>
        <v>99.996948707777747</v>
      </c>
      <c r="R160" s="112"/>
    </row>
    <row r="161" spans="1:18" ht="39.950000000000003" customHeight="1" x14ac:dyDescent="0.2">
      <c r="A161" s="60" t="s">
        <v>161</v>
      </c>
      <c r="B161" s="61">
        <f>+B162</f>
        <v>3405000</v>
      </c>
      <c r="C161" s="61">
        <f t="shared" ref="C161:E162" si="135">+C162</f>
        <v>4075024</v>
      </c>
      <c r="D161" s="61">
        <f t="shared" si="135"/>
        <v>4075024</v>
      </c>
      <c r="E161" s="61">
        <f t="shared" si="135"/>
        <v>566666</v>
      </c>
      <c r="F161" s="61"/>
      <c r="G161" s="61"/>
      <c r="H161" s="62">
        <f t="shared" si="94"/>
        <v>13.905832211049555</v>
      </c>
      <c r="I161" s="61">
        <f>+I162</f>
        <v>3508357</v>
      </c>
      <c r="J161" s="61">
        <f t="shared" ref="J161:N162" si="136">+J162</f>
        <v>0</v>
      </c>
      <c r="K161" s="61">
        <f t="shared" si="136"/>
        <v>4075023</v>
      </c>
      <c r="L161" s="61">
        <f t="shared" si="136"/>
        <v>0</v>
      </c>
      <c r="M161" s="61">
        <f t="shared" si="136"/>
        <v>1</v>
      </c>
      <c r="N161" s="61">
        <f t="shared" si="136"/>
        <v>1</v>
      </c>
      <c r="O161" s="62">
        <f t="shared" si="90"/>
        <v>99.999975460267237</v>
      </c>
      <c r="P161" s="62">
        <f t="shared" si="91"/>
        <v>99.999975460267237</v>
      </c>
      <c r="R161" s="48"/>
    </row>
    <row r="162" spans="1:18" s="69" customFormat="1" ht="35.1" customHeight="1" x14ac:dyDescent="0.2">
      <c r="A162" s="65" t="s">
        <v>162</v>
      </c>
      <c r="B162" s="66">
        <f>+B163</f>
        <v>3405000</v>
      </c>
      <c r="C162" s="66">
        <f t="shared" si="135"/>
        <v>4075024</v>
      </c>
      <c r="D162" s="66">
        <f t="shared" si="135"/>
        <v>4075024</v>
      </c>
      <c r="E162" s="66">
        <f t="shared" si="135"/>
        <v>566666</v>
      </c>
      <c r="F162" s="66"/>
      <c r="G162" s="66"/>
      <c r="H162" s="67">
        <f t="shared" si="94"/>
        <v>13.905832211049555</v>
      </c>
      <c r="I162" s="66">
        <f>+I163</f>
        <v>3508357</v>
      </c>
      <c r="J162" s="66">
        <f t="shared" si="136"/>
        <v>0</v>
      </c>
      <c r="K162" s="66">
        <f t="shared" si="136"/>
        <v>4075023</v>
      </c>
      <c r="L162" s="66">
        <f t="shared" si="136"/>
        <v>0</v>
      </c>
      <c r="M162" s="66">
        <f t="shared" si="136"/>
        <v>1</v>
      </c>
      <c r="N162" s="66">
        <f t="shared" si="136"/>
        <v>1</v>
      </c>
      <c r="O162" s="68">
        <f t="shared" si="90"/>
        <v>99.999975460267237</v>
      </c>
      <c r="P162" s="68">
        <f t="shared" si="91"/>
        <v>99.999975460267237</v>
      </c>
      <c r="R162" s="101"/>
    </row>
    <row r="163" spans="1:18" s="113" customFormat="1" ht="24.95" customHeight="1" x14ac:dyDescent="0.2">
      <c r="A163" s="95" t="s">
        <v>163</v>
      </c>
      <c r="B163" s="72">
        <v>3405000</v>
      </c>
      <c r="C163" s="72">
        <v>4075024</v>
      </c>
      <c r="D163" s="72">
        <v>4075024</v>
      </c>
      <c r="E163" s="72">
        <v>566666</v>
      </c>
      <c r="F163" s="72"/>
      <c r="G163" s="72"/>
      <c r="H163" s="96">
        <f t="shared" si="94"/>
        <v>13.905832211049555</v>
      </c>
      <c r="I163" s="72">
        <v>3508357</v>
      </c>
      <c r="J163" s="72"/>
      <c r="K163" s="72">
        <f>+E163+I163+J163</f>
        <v>4075023</v>
      </c>
      <c r="L163" s="72"/>
      <c r="M163" s="72">
        <f>+D163-K163</f>
        <v>1</v>
      </c>
      <c r="N163" s="72">
        <f>+C163-K163</f>
        <v>1</v>
      </c>
      <c r="O163" s="73">
        <f>+K163/D163*100</f>
        <v>99.999975460267237</v>
      </c>
      <c r="P163" s="73">
        <f>+K163/C163*100</f>
        <v>99.999975460267237</v>
      </c>
      <c r="R163" s="19"/>
    </row>
    <row r="164" spans="1:18" s="47" customFormat="1" ht="39.950000000000003" customHeight="1" x14ac:dyDescent="0.25">
      <c r="A164" s="60" t="s">
        <v>164</v>
      </c>
      <c r="B164" s="61">
        <f>+B165+B168</f>
        <v>1568292</v>
      </c>
      <c r="C164" s="61">
        <f t="shared" ref="C164:E164" si="137">+C165+C168</f>
        <v>493292</v>
      </c>
      <c r="D164" s="61">
        <f t="shared" si="137"/>
        <v>473676</v>
      </c>
      <c r="E164" s="61">
        <f t="shared" si="137"/>
        <v>159821</v>
      </c>
      <c r="F164" s="61"/>
      <c r="G164" s="61"/>
      <c r="H164" s="62">
        <f t="shared" si="94"/>
        <v>33.740573725500127</v>
      </c>
      <c r="I164" s="61">
        <f>+I165+I168</f>
        <v>0</v>
      </c>
      <c r="J164" s="61">
        <f t="shared" ref="J164:N164" si="138">+J165+J168</f>
        <v>0</v>
      </c>
      <c r="K164" s="61">
        <f t="shared" si="138"/>
        <v>159821</v>
      </c>
      <c r="L164" s="61">
        <f t="shared" si="138"/>
        <v>115360</v>
      </c>
      <c r="M164" s="61">
        <f t="shared" si="138"/>
        <v>313855</v>
      </c>
      <c r="N164" s="61">
        <f t="shared" si="138"/>
        <v>333471</v>
      </c>
      <c r="O164" s="62">
        <f t="shared" si="90"/>
        <v>33.740573725500127</v>
      </c>
      <c r="P164" s="62">
        <f t="shared" si="91"/>
        <v>32.398863147993481</v>
      </c>
      <c r="R164" s="114"/>
    </row>
    <row r="165" spans="1:18" s="69" customFormat="1" ht="35.1" customHeight="1" x14ac:dyDescent="0.2">
      <c r="A165" s="65" t="s">
        <v>165</v>
      </c>
      <c r="B165" s="66">
        <f>+B166+B167</f>
        <v>563292</v>
      </c>
      <c r="C165" s="66">
        <f t="shared" ref="C165:E165" si="139">+C166+C167</f>
        <v>493292</v>
      </c>
      <c r="D165" s="66">
        <f t="shared" si="139"/>
        <v>473676</v>
      </c>
      <c r="E165" s="66">
        <f t="shared" si="139"/>
        <v>159821</v>
      </c>
      <c r="F165" s="66"/>
      <c r="G165" s="66"/>
      <c r="H165" s="67">
        <f t="shared" si="94"/>
        <v>33.740573725500127</v>
      </c>
      <c r="I165" s="66">
        <f>+I166+I167</f>
        <v>0</v>
      </c>
      <c r="J165" s="66">
        <f t="shared" ref="J165:N165" si="140">+J166+J167</f>
        <v>0</v>
      </c>
      <c r="K165" s="66">
        <f t="shared" si="140"/>
        <v>159821</v>
      </c>
      <c r="L165" s="66">
        <f t="shared" si="140"/>
        <v>115360</v>
      </c>
      <c r="M165" s="66">
        <f t="shared" si="140"/>
        <v>313855</v>
      </c>
      <c r="N165" s="66">
        <f t="shared" si="140"/>
        <v>333471</v>
      </c>
      <c r="O165" s="68">
        <f t="shared" si="90"/>
        <v>33.740573725500127</v>
      </c>
      <c r="P165" s="68">
        <f t="shared" si="91"/>
        <v>32.398863147993481</v>
      </c>
      <c r="R165" s="103"/>
    </row>
    <row r="166" spans="1:18" s="47" customFormat="1" ht="24.95" customHeight="1" x14ac:dyDescent="0.2">
      <c r="A166" s="110" t="s">
        <v>166</v>
      </c>
      <c r="B166" s="72">
        <v>493292</v>
      </c>
      <c r="C166" s="72">
        <v>493292</v>
      </c>
      <c r="D166" s="72">
        <v>473676</v>
      </c>
      <c r="E166" s="72">
        <v>159821</v>
      </c>
      <c r="F166" s="72"/>
      <c r="G166" s="72"/>
      <c r="H166" s="96">
        <f>+E166/D166*100</f>
        <v>33.740573725500127</v>
      </c>
      <c r="I166" s="72"/>
      <c r="J166" s="72"/>
      <c r="K166" s="72">
        <f>+E166+I166+J166</f>
        <v>159821</v>
      </c>
      <c r="L166" s="72">
        <v>115360</v>
      </c>
      <c r="M166" s="72">
        <f>+D166-K166</f>
        <v>313855</v>
      </c>
      <c r="N166" s="72">
        <f>+C166-K166</f>
        <v>333471</v>
      </c>
      <c r="O166" s="73">
        <f>+K166/D166*100</f>
        <v>33.740573725500127</v>
      </c>
      <c r="P166" s="73">
        <f>+K166/C166*100</f>
        <v>32.398863147993481</v>
      </c>
      <c r="R166" s="19"/>
    </row>
    <row r="167" spans="1:18" s="63" customFormat="1" ht="24.95" customHeight="1" x14ac:dyDescent="0.2">
      <c r="A167" s="95" t="s">
        <v>167</v>
      </c>
      <c r="B167" s="72">
        <v>70000</v>
      </c>
      <c r="C167" s="72">
        <v>0</v>
      </c>
      <c r="D167" s="72">
        <v>0</v>
      </c>
      <c r="E167" s="72">
        <v>0</v>
      </c>
      <c r="F167" s="72"/>
      <c r="G167" s="72"/>
      <c r="H167" s="96" t="e">
        <f>+E167/D167*100</f>
        <v>#DIV/0!</v>
      </c>
      <c r="I167" s="72"/>
      <c r="J167" s="72"/>
      <c r="K167" s="72">
        <f>+E167+I167+J167</f>
        <v>0</v>
      </c>
      <c r="L167" s="72">
        <v>0</v>
      </c>
      <c r="M167" s="72">
        <f>+D167-K167</f>
        <v>0</v>
      </c>
      <c r="N167" s="72">
        <f>+C167-K167</f>
        <v>0</v>
      </c>
      <c r="O167" s="73" t="e">
        <f t="shared" si="90"/>
        <v>#DIV/0!</v>
      </c>
      <c r="P167" s="73" t="e">
        <f t="shared" si="91"/>
        <v>#DIV/0!</v>
      </c>
      <c r="R167" s="98"/>
    </row>
    <row r="168" spans="1:18" s="115" customFormat="1" ht="35.1" customHeight="1" x14ac:dyDescent="0.2">
      <c r="A168" s="65" t="s">
        <v>168</v>
      </c>
      <c r="B168" s="66">
        <f>+B169+B170</f>
        <v>1005000</v>
      </c>
      <c r="C168" s="66">
        <f t="shared" ref="C168:E168" si="141">+C169+C170</f>
        <v>0</v>
      </c>
      <c r="D168" s="66">
        <f t="shared" si="141"/>
        <v>0</v>
      </c>
      <c r="E168" s="66">
        <f t="shared" si="141"/>
        <v>0</v>
      </c>
      <c r="F168" s="66"/>
      <c r="G168" s="66"/>
      <c r="H168" s="67" t="e">
        <f>+E168/D168*100</f>
        <v>#DIV/0!</v>
      </c>
      <c r="I168" s="66">
        <f>+I169+I170</f>
        <v>0</v>
      </c>
      <c r="J168" s="66">
        <f t="shared" ref="J168:N168" si="142">+J169+J170</f>
        <v>0</v>
      </c>
      <c r="K168" s="66">
        <f t="shared" si="142"/>
        <v>0</v>
      </c>
      <c r="L168" s="66">
        <f t="shared" si="142"/>
        <v>0</v>
      </c>
      <c r="M168" s="66">
        <f t="shared" si="142"/>
        <v>0</v>
      </c>
      <c r="N168" s="66">
        <f t="shared" si="142"/>
        <v>0</v>
      </c>
      <c r="O168" s="68" t="e">
        <f>+K168/D168*100</f>
        <v>#DIV/0!</v>
      </c>
      <c r="P168" s="68" t="e">
        <f>+K168/C168*100</f>
        <v>#DIV/0!</v>
      </c>
      <c r="R168" s="116"/>
    </row>
    <row r="169" spans="1:18" s="63" customFormat="1" ht="24.95" customHeight="1" x14ac:dyDescent="0.2">
      <c r="A169" s="95" t="s">
        <v>169</v>
      </c>
      <c r="B169" s="72">
        <v>1000000</v>
      </c>
      <c r="C169" s="72">
        <v>0</v>
      </c>
      <c r="D169" s="72">
        <v>0</v>
      </c>
      <c r="E169" s="72">
        <v>0</v>
      </c>
      <c r="F169" s="72"/>
      <c r="G169" s="72"/>
      <c r="H169" s="96" t="e">
        <f>+E169/D169*100</f>
        <v>#DIV/0!</v>
      </c>
      <c r="I169" s="72"/>
      <c r="J169" s="72"/>
      <c r="K169" s="72">
        <f>+E169+I169+J169</f>
        <v>0</v>
      </c>
      <c r="L169" s="72"/>
      <c r="M169" s="72">
        <f>+D169-K169</f>
        <v>0</v>
      </c>
      <c r="N169" s="72">
        <f>+C169-K169</f>
        <v>0</v>
      </c>
      <c r="O169" s="73" t="e">
        <f>+K169/D169*100</f>
        <v>#DIV/0!</v>
      </c>
      <c r="P169" s="73" t="e">
        <f>+K169/C169*100</f>
        <v>#DIV/0!</v>
      </c>
      <c r="R169" s="64"/>
    </row>
    <row r="170" spans="1:18" s="63" customFormat="1" ht="24.95" customHeight="1" x14ac:dyDescent="0.2">
      <c r="A170" s="95" t="s">
        <v>170</v>
      </c>
      <c r="B170" s="72">
        <v>5000</v>
      </c>
      <c r="C170" s="72">
        <v>0</v>
      </c>
      <c r="D170" s="72">
        <v>0</v>
      </c>
      <c r="E170" s="72">
        <v>0</v>
      </c>
      <c r="F170" s="72"/>
      <c r="G170" s="72"/>
      <c r="H170" s="96" t="e">
        <f t="shared" si="94"/>
        <v>#DIV/0!</v>
      </c>
      <c r="I170" s="72"/>
      <c r="J170" s="72"/>
      <c r="K170" s="72">
        <f>+E170+I170+J170</f>
        <v>0</v>
      </c>
      <c r="L170" s="72"/>
      <c r="M170" s="72">
        <f>+D170-K170</f>
        <v>0</v>
      </c>
      <c r="N170" s="72">
        <f t="shared" si="92"/>
        <v>0</v>
      </c>
      <c r="O170" s="73" t="e">
        <f t="shared" si="90"/>
        <v>#DIV/0!</v>
      </c>
      <c r="P170" s="73" t="e">
        <f t="shared" si="91"/>
        <v>#DIV/0!</v>
      </c>
      <c r="R170" s="64"/>
    </row>
    <row r="171" spans="1:18" s="113" customFormat="1" ht="39.950000000000003" customHeight="1" x14ac:dyDescent="0.2">
      <c r="A171" s="60" t="s">
        <v>171</v>
      </c>
      <c r="B171" s="61">
        <f>+B172</f>
        <v>1093734</v>
      </c>
      <c r="C171" s="61">
        <f>+C172</f>
        <v>402341</v>
      </c>
      <c r="D171" s="61">
        <f t="shared" ref="D171:E171" si="143">+D172</f>
        <v>402341</v>
      </c>
      <c r="E171" s="61">
        <f t="shared" si="143"/>
        <v>0</v>
      </c>
      <c r="F171" s="61"/>
      <c r="G171" s="61"/>
      <c r="H171" s="62">
        <f t="shared" si="94"/>
        <v>0</v>
      </c>
      <c r="I171" s="61">
        <f t="shared" ref="I171:N171" si="144">+I172</f>
        <v>0</v>
      </c>
      <c r="J171" s="61">
        <f t="shared" si="144"/>
        <v>0</v>
      </c>
      <c r="K171" s="61">
        <f t="shared" si="144"/>
        <v>0</v>
      </c>
      <c r="L171" s="61">
        <f t="shared" si="144"/>
        <v>0</v>
      </c>
      <c r="M171" s="61">
        <f t="shared" si="144"/>
        <v>402341</v>
      </c>
      <c r="N171" s="61">
        <f t="shared" si="144"/>
        <v>402341</v>
      </c>
      <c r="O171" s="62">
        <f t="shared" si="90"/>
        <v>0</v>
      </c>
      <c r="P171" s="62">
        <f t="shared" si="91"/>
        <v>0</v>
      </c>
      <c r="R171" s="64"/>
    </row>
    <row r="172" spans="1:18" s="69" customFormat="1" ht="35.1" customHeight="1" x14ac:dyDescent="0.25">
      <c r="A172" s="65" t="s">
        <v>172</v>
      </c>
      <c r="B172" s="66">
        <f>+B173+B174</f>
        <v>1093734</v>
      </c>
      <c r="C172" s="66">
        <f t="shared" ref="C172:E172" si="145">+C173+C174</f>
        <v>402341</v>
      </c>
      <c r="D172" s="66">
        <f t="shared" si="145"/>
        <v>402341</v>
      </c>
      <c r="E172" s="66">
        <f t="shared" si="145"/>
        <v>0</v>
      </c>
      <c r="F172" s="66"/>
      <c r="G172" s="66"/>
      <c r="H172" s="67">
        <f t="shared" si="94"/>
        <v>0</v>
      </c>
      <c r="I172" s="66">
        <f>+I173+I174</f>
        <v>0</v>
      </c>
      <c r="J172" s="66">
        <f t="shared" ref="J172:N172" si="146">+J173+J174</f>
        <v>0</v>
      </c>
      <c r="K172" s="66">
        <f t="shared" si="146"/>
        <v>0</v>
      </c>
      <c r="L172" s="66">
        <f t="shared" si="146"/>
        <v>0</v>
      </c>
      <c r="M172" s="66">
        <f t="shared" si="146"/>
        <v>402341</v>
      </c>
      <c r="N172" s="66">
        <f t="shared" si="146"/>
        <v>402341</v>
      </c>
      <c r="O172" s="68">
        <f>+K172/D172*100</f>
        <v>0</v>
      </c>
      <c r="P172" s="68">
        <f t="shared" si="91"/>
        <v>0</v>
      </c>
      <c r="R172" s="117"/>
    </row>
    <row r="173" spans="1:18" s="47" customFormat="1" ht="51.75" customHeight="1" x14ac:dyDescent="0.2">
      <c r="A173" s="95" t="s">
        <v>173</v>
      </c>
      <c r="B173" s="72">
        <v>1050000</v>
      </c>
      <c r="C173" s="72">
        <v>358607</v>
      </c>
      <c r="D173" s="72">
        <v>358607</v>
      </c>
      <c r="E173" s="72"/>
      <c r="F173" s="72"/>
      <c r="G173" s="72"/>
      <c r="H173" s="96">
        <f t="shared" si="94"/>
        <v>0</v>
      </c>
      <c r="I173" s="72"/>
      <c r="J173" s="72"/>
      <c r="K173" s="72">
        <f>+E173+I173+J173</f>
        <v>0</v>
      </c>
      <c r="L173" s="72"/>
      <c r="M173" s="72">
        <f>+D173-K173</f>
        <v>358607</v>
      </c>
      <c r="N173" s="72">
        <f>+C173-K173</f>
        <v>358607</v>
      </c>
      <c r="O173" s="73">
        <f>+K173/D173*100</f>
        <v>0</v>
      </c>
      <c r="P173" s="73">
        <f t="shared" si="91"/>
        <v>0</v>
      </c>
      <c r="R173" s="19"/>
    </row>
    <row r="174" spans="1:18" s="63" customFormat="1" ht="24.95" customHeight="1" x14ac:dyDescent="0.2">
      <c r="A174" s="110" t="s">
        <v>174</v>
      </c>
      <c r="B174" s="72">
        <v>43734</v>
      </c>
      <c r="C174" s="72">
        <v>43734</v>
      </c>
      <c r="D174" s="72">
        <v>43734</v>
      </c>
      <c r="E174" s="72"/>
      <c r="F174" s="72"/>
      <c r="G174" s="72"/>
      <c r="H174" s="96">
        <f t="shared" si="94"/>
        <v>0</v>
      </c>
      <c r="I174" s="72"/>
      <c r="J174" s="72"/>
      <c r="K174" s="72">
        <f>+E174+I174+J174</f>
        <v>0</v>
      </c>
      <c r="L174" s="72"/>
      <c r="M174" s="72">
        <f>+D174-K174</f>
        <v>43734</v>
      </c>
      <c r="N174" s="72">
        <f>+C174-K174</f>
        <v>43734</v>
      </c>
      <c r="O174" s="73">
        <f t="shared" si="90"/>
        <v>0</v>
      </c>
      <c r="P174" s="73">
        <f t="shared" si="91"/>
        <v>0</v>
      </c>
      <c r="R174" s="48"/>
    </row>
    <row r="175" spans="1:18" s="63" customFormat="1" ht="39.950000000000003" customHeight="1" x14ac:dyDescent="0.2">
      <c r="A175" s="60" t="s">
        <v>175</v>
      </c>
      <c r="B175" s="61">
        <f>+B176+B204</f>
        <v>129973532</v>
      </c>
      <c r="C175" s="61">
        <f>+C176+C204</f>
        <v>129973532</v>
      </c>
      <c r="D175" s="61">
        <f>+D176+D204</f>
        <v>104973532</v>
      </c>
      <c r="E175" s="61">
        <f>+E176+E204</f>
        <v>25439001</v>
      </c>
      <c r="F175" s="61"/>
      <c r="G175" s="61"/>
      <c r="H175" s="62">
        <f t="shared" si="94"/>
        <v>24.233728746023331</v>
      </c>
      <c r="I175" s="61">
        <f t="shared" ref="I175:N175" si="147">+I176+I204</f>
        <v>32509139</v>
      </c>
      <c r="J175" s="61">
        <f t="shared" si="147"/>
        <v>0</v>
      </c>
      <c r="K175" s="61">
        <f t="shared" si="147"/>
        <v>57948140</v>
      </c>
      <c r="L175" s="61">
        <f t="shared" si="147"/>
        <v>20251430</v>
      </c>
      <c r="M175" s="61">
        <f t="shared" si="147"/>
        <v>47025392</v>
      </c>
      <c r="N175" s="61">
        <f t="shared" si="147"/>
        <v>72025392</v>
      </c>
      <c r="O175" s="62">
        <f t="shared" si="90"/>
        <v>55.202620028065738</v>
      </c>
      <c r="P175" s="62">
        <f t="shared" si="91"/>
        <v>44.584569726088539</v>
      </c>
      <c r="R175" s="118"/>
    </row>
    <row r="176" spans="1:18" s="69" customFormat="1" ht="35.1" customHeight="1" x14ac:dyDescent="0.2">
      <c r="A176" s="65" t="s">
        <v>176</v>
      </c>
      <c r="B176" s="66">
        <f>SUM(B177:B203)</f>
        <v>120008122</v>
      </c>
      <c r="C176" s="66">
        <f t="shared" ref="C176:E176" si="148">SUM(C177:C203)</f>
        <v>119833122</v>
      </c>
      <c r="D176" s="66">
        <f t="shared" si="148"/>
        <v>94833122</v>
      </c>
      <c r="E176" s="66">
        <f t="shared" si="148"/>
        <v>25439001</v>
      </c>
      <c r="F176" s="66"/>
      <c r="G176" s="66"/>
      <c r="H176" s="67">
        <f t="shared" si="94"/>
        <v>26.825016896522712</v>
      </c>
      <c r="I176" s="66">
        <f>SUM(I177:I203)</f>
        <v>32509139</v>
      </c>
      <c r="J176" s="66">
        <f t="shared" ref="J176:N176" si="149">SUM(J177:J203)</f>
        <v>0</v>
      </c>
      <c r="K176" s="66">
        <f t="shared" si="149"/>
        <v>57948140</v>
      </c>
      <c r="L176" s="66">
        <f t="shared" si="149"/>
        <v>20251430</v>
      </c>
      <c r="M176" s="66">
        <f t="shared" si="149"/>
        <v>36884982</v>
      </c>
      <c r="N176" s="66">
        <f t="shared" si="149"/>
        <v>61884982</v>
      </c>
      <c r="O176" s="68">
        <f t="shared" si="90"/>
        <v>61.105380459793359</v>
      </c>
      <c r="P176" s="68">
        <f t="shared" si="91"/>
        <v>48.357364836075959</v>
      </c>
      <c r="R176" s="94"/>
    </row>
    <row r="177" spans="1:18" s="113" customFormat="1" ht="24.95" customHeight="1" x14ac:dyDescent="0.2">
      <c r="A177" s="95" t="s">
        <v>177</v>
      </c>
      <c r="B177" s="72">
        <v>31438235</v>
      </c>
      <c r="C177" s="72">
        <v>22085336</v>
      </c>
      <c r="D177" s="72">
        <v>22085336</v>
      </c>
      <c r="E177" s="72">
        <v>1361121</v>
      </c>
      <c r="F177" s="72"/>
      <c r="G177" s="72"/>
      <c r="H177" s="96">
        <f>+E177/D177*100</f>
        <v>6.1630078890355122</v>
      </c>
      <c r="I177" s="72">
        <v>1384809</v>
      </c>
      <c r="J177" s="72"/>
      <c r="K177" s="72">
        <f>+E177+I177+J177</f>
        <v>2745930</v>
      </c>
      <c r="L177" s="72">
        <v>1183788</v>
      </c>
      <c r="M177" s="72">
        <f>+D177-K177</f>
        <v>19339406</v>
      </c>
      <c r="N177" s="72">
        <f>+C177-K177</f>
        <v>19339406</v>
      </c>
      <c r="O177" s="73">
        <f>+K177/D177*100</f>
        <v>12.43327246640033</v>
      </c>
      <c r="P177" s="73">
        <f>+K177/C177*100</f>
        <v>12.43327246640033</v>
      </c>
      <c r="R177" s="119"/>
    </row>
    <row r="178" spans="1:18" s="47" customFormat="1" ht="24.95" customHeight="1" x14ac:dyDescent="0.2">
      <c r="A178" s="95" t="s">
        <v>178</v>
      </c>
      <c r="B178" s="72">
        <v>8900000</v>
      </c>
      <c r="C178" s="72">
        <v>13628889</v>
      </c>
      <c r="D178" s="72">
        <v>13628889</v>
      </c>
      <c r="E178" s="72">
        <v>5187777</v>
      </c>
      <c r="F178" s="72"/>
      <c r="G178" s="72"/>
      <c r="H178" s="96">
        <f t="shared" si="94"/>
        <v>38.064562709403532</v>
      </c>
      <c r="I178" s="72">
        <v>7973571</v>
      </c>
      <c r="J178" s="72"/>
      <c r="K178" s="72">
        <f t="shared" ref="K178:K199" si="150">+E178+I178+J178</f>
        <v>13161348</v>
      </c>
      <c r="L178" s="72">
        <v>8187777</v>
      </c>
      <c r="M178" s="72">
        <f>+D178-K178</f>
        <v>467541</v>
      </c>
      <c r="N178" s="72">
        <f t="shared" si="92"/>
        <v>467541</v>
      </c>
      <c r="O178" s="73">
        <f t="shared" si="90"/>
        <v>96.569485597835609</v>
      </c>
      <c r="P178" s="73">
        <f t="shared" si="91"/>
        <v>96.569485597835609</v>
      </c>
      <c r="R178" s="119"/>
    </row>
    <row r="179" spans="1:18" ht="24.95" customHeight="1" x14ac:dyDescent="0.2">
      <c r="A179" s="95" t="s">
        <v>179</v>
      </c>
      <c r="B179" s="72">
        <v>8000000</v>
      </c>
      <c r="C179" s="72">
        <v>9903889</v>
      </c>
      <c r="D179" s="72">
        <v>9903889</v>
      </c>
      <c r="E179" s="72">
        <v>2773863</v>
      </c>
      <c r="F179" s="72"/>
      <c r="G179" s="72"/>
      <c r="H179" s="96">
        <f t="shared" si="94"/>
        <v>28.007815919584722</v>
      </c>
      <c r="I179" s="72">
        <v>6326747</v>
      </c>
      <c r="J179" s="72"/>
      <c r="K179" s="72">
        <f t="shared" si="150"/>
        <v>9100610</v>
      </c>
      <c r="L179" s="72">
        <v>1904969</v>
      </c>
      <c r="M179" s="72">
        <f t="shared" ref="M179:M200" si="151">+D179-K179</f>
        <v>803279</v>
      </c>
      <c r="N179" s="72">
        <f t="shared" ref="N179:N200" si="152">+C179-K179</f>
        <v>803279</v>
      </c>
      <c r="O179" s="73">
        <f t="shared" ref="O179:O200" si="153">+K179/D179*100</f>
        <v>91.889256836380127</v>
      </c>
      <c r="P179" s="73">
        <f t="shared" ref="P179:P243" si="154">+K179/C179*100</f>
        <v>91.889256836380127</v>
      </c>
      <c r="R179" s="119"/>
    </row>
    <row r="180" spans="1:18" s="63" customFormat="1" ht="24.95" customHeight="1" x14ac:dyDescent="0.2">
      <c r="A180" s="95" t="s">
        <v>180</v>
      </c>
      <c r="B180" s="72">
        <v>100</v>
      </c>
      <c r="C180" s="72">
        <v>4193633</v>
      </c>
      <c r="D180" s="72">
        <v>4193633</v>
      </c>
      <c r="E180" s="72"/>
      <c r="F180" s="72"/>
      <c r="G180" s="72"/>
      <c r="H180" s="96">
        <f t="shared" si="94"/>
        <v>0</v>
      </c>
      <c r="I180" s="120"/>
      <c r="J180" s="120"/>
      <c r="K180" s="72">
        <f t="shared" si="150"/>
        <v>0</v>
      </c>
      <c r="L180" s="72"/>
      <c r="M180" s="72">
        <f t="shared" si="151"/>
        <v>4193633</v>
      </c>
      <c r="N180" s="72">
        <f t="shared" si="152"/>
        <v>4193633</v>
      </c>
      <c r="O180" s="73">
        <f t="shared" si="153"/>
        <v>0</v>
      </c>
      <c r="P180" s="73">
        <f t="shared" si="154"/>
        <v>0</v>
      </c>
      <c r="R180" s="119"/>
    </row>
    <row r="181" spans="1:18" s="109" customFormat="1" ht="24.95" customHeight="1" x14ac:dyDescent="0.2">
      <c r="A181" s="95" t="s">
        <v>181</v>
      </c>
      <c r="B181" s="72">
        <v>47309</v>
      </c>
      <c r="C181" s="72">
        <v>47309</v>
      </c>
      <c r="D181" s="72">
        <v>47309</v>
      </c>
      <c r="E181" s="72"/>
      <c r="F181" s="72"/>
      <c r="G181" s="72"/>
      <c r="H181" s="96">
        <f t="shared" si="94"/>
        <v>0</v>
      </c>
      <c r="I181" s="120"/>
      <c r="J181" s="120"/>
      <c r="K181" s="72">
        <f t="shared" si="150"/>
        <v>0</v>
      </c>
      <c r="L181" s="72"/>
      <c r="M181" s="72">
        <f t="shared" si="151"/>
        <v>47309</v>
      </c>
      <c r="N181" s="72">
        <f t="shared" si="152"/>
        <v>47309</v>
      </c>
      <c r="O181" s="73">
        <f t="shared" si="153"/>
        <v>0</v>
      </c>
      <c r="P181" s="73">
        <f t="shared" si="154"/>
        <v>0</v>
      </c>
      <c r="R181" s="119"/>
    </row>
    <row r="182" spans="1:18" s="105" customFormat="1" ht="24.95" customHeight="1" x14ac:dyDescent="0.2">
      <c r="A182" s="95" t="s">
        <v>182</v>
      </c>
      <c r="B182" s="72">
        <v>2482917</v>
      </c>
      <c r="C182" s="72">
        <v>2482917</v>
      </c>
      <c r="D182" s="72">
        <v>2482917</v>
      </c>
      <c r="E182" s="72">
        <v>1567428</v>
      </c>
      <c r="F182" s="72"/>
      <c r="G182" s="72"/>
      <c r="H182" s="96">
        <f t="shared" si="94"/>
        <v>63.128489595101243</v>
      </c>
      <c r="I182" s="120">
        <v>432570</v>
      </c>
      <c r="J182" s="120"/>
      <c r="K182" s="72">
        <f t="shared" si="150"/>
        <v>1999998</v>
      </c>
      <c r="L182" s="72">
        <v>442553</v>
      </c>
      <c r="M182" s="72">
        <f t="shared" si="151"/>
        <v>482919</v>
      </c>
      <c r="N182" s="72">
        <f t="shared" si="152"/>
        <v>482919</v>
      </c>
      <c r="O182" s="73">
        <f t="shared" si="153"/>
        <v>80.550336559780291</v>
      </c>
      <c r="P182" s="73">
        <f t="shared" si="154"/>
        <v>80.550336559780291</v>
      </c>
      <c r="R182" s="119"/>
    </row>
    <row r="183" spans="1:18" s="63" customFormat="1" ht="24.95" customHeight="1" x14ac:dyDescent="0.2">
      <c r="A183" s="95" t="s">
        <v>183</v>
      </c>
      <c r="B183" s="72">
        <v>863579</v>
      </c>
      <c r="C183" s="72">
        <v>863580</v>
      </c>
      <c r="D183" s="72">
        <v>863580</v>
      </c>
      <c r="E183" s="72">
        <v>346378</v>
      </c>
      <c r="F183" s="72"/>
      <c r="G183" s="72"/>
      <c r="H183" s="96">
        <f t="shared" si="94"/>
        <v>40.109543991292064</v>
      </c>
      <c r="I183" s="120">
        <v>517200</v>
      </c>
      <c r="J183" s="120"/>
      <c r="K183" s="72">
        <f t="shared" si="150"/>
        <v>863578</v>
      </c>
      <c r="L183" s="72"/>
      <c r="M183" s="72">
        <f t="shared" si="151"/>
        <v>2</v>
      </c>
      <c r="N183" s="72">
        <f t="shared" si="152"/>
        <v>2</v>
      </c>
      <c r="O183" s="73">
        <f t="shared" si="153"/>
        <v>99.99976840593807</v>
      </c>
      <c r="P183" s="73">
        <f t="shared" si="154"/>
        <v>99.99976840593807</v>
      </c>
      <c r="R183" s="119"/>
    </row>
    <row r="184" spans="1:18" s="84" customFormat="1" ht="33" customHeight="1" x14ac:dyDescent="0.25">
      <c r="A184" s="95" t="s">
        <v>184</v>
      </c>
      <c r="B184" s="72">
        <v>299786</v>
      </c>
      <c r="C184" s="72">
        <v>299786</v>
      </c>
      <c r="D184" s="72">
        <v>299786</v>
      </c>
      <c r="E184" s="72"/>
      <c r="F184" s="72"/>
      <c r="G184" s="72"/>
      <c r="H184" s="96">
        <f t="shared" si="94"/>
        <v>0</v>
      </c>
      <c r="I184" s="120">
        <v>239828</v>
      </c>
      <c r="J184" s="120"/>
      <c r="K184" s="72">
        <f t="shared" si="150"/>
        <v>239828</v>
      </c>
      <c r="L184" s="72"/>
      <c r="M184" s="72">
        <f t="shared" si="151"/>
        <v>59958</v>
      </c>
      <c r="N184" s="72">
        <f t="shared" si="152"/>
        <v>59958</v>
      </c>
      <c r="O184" s="73">
        <f t="shared" si="153"/>
        <v>79.99973314297533</v>
      </c>
      <c r="P184" s="73">
        <f t="shared" si="154"/>
        <v>79.99973314297533</v>
      </c>
      <c r="R184" s="119"/>
    </row>
    <row r="185" spans="1:18" s="84" customFormat="1" ht="24.95" customHeight="1" x14ac:dyDescent="0.25">
      <c r="A185" s="95" t="s">
        <v>185</v>
      </c>
      <c r="B185" s="72">
        <v>200000</v>
      </c>
      <c r="C185" s="72">
        <v>2919885</v>
      </c>
      <c r="D185" s="72">
        <v>2919885</v>
      </c>
      <c r="E185" s="72">
        <v>1004937</v>
      </c>
      <c r="F185" s="72"/>
      <c r="G185" s="72"/>
      <c r="H185" s="96">
        <f t="shared" si="94"/>
        <v>34.417006149214778</v>
      </c>
      <c r="I185" s="120"/>
      <c r="J185" s="120"/>
      <c r="K185" s="72">
        <f t="shared" si="150"/>
        <v>1004937</v>
      </c>
      <c r="L185" s="72">
        <v>1004937</v>
      </c>
      <c r="M185" s="72">
        <f t="shared" si="151"/>
        <v>1914948</v>
      </c>
      <c r="N185" s="72">
        <f t="shared" si="152"/>
        <v>1914948</v>
      </c>
      <c r="O185" s="73">
        <f t="shared" si="153"/>
        <v>34.417006149214778</v>
      </c>
      <c r="P185" s="73">
        <f t="shared" si="154"/>
        <v>34.417006149214778</v>
      </c>
      <c r="R185" s="119"/>
    </row>
    <row r="186" spans="1:18" s="84" customFormat="1" ht="24.95" customHeight="1" x14ac:dyDescent="0.25">
      <c r="A186" s="95" t="s">
        <v>186</v>
      </c>
      <c r="B186" s="72">
        <v>461140</v>
      </c>
      <c r="C186" s="72">
        <v>461140</v>
      </c>
      <c r="D186" s="72">
        <v>461140</v>
      </c>
      <c r="E186" s="72"/>
      <c r="F186" s="72"/>
      <c r="G186" s="72"/>
      <c r="H186" s="96">
        <f t="shared" ref="H186:H230" si="155">+E186/D186*100</f>
        <v>0</v>
      </c>
      <c r="I186" s="120"/>
      <c r="J186" s="120"/>
      <c r="K186" s="72">
        <f t="shared" si="150"/>
        <v>0</v>
      </c>
      <c r="L186" s="72"/>
      <c r="M186" s="72">
        <f t="shared" si="151"/>
        <v>461140</v>
      </c>
      <c r="N186" s="72">
        <f t="shared" si="152"/>
        <v>461140</v>
      </c>
      <c r="O186" s="73">
        <f t="shared" si="153"/>
        <v>0</v>
      </c>
      <c r="P186" s="73">
        <f t="shared" si="154"/>
        <v>0</v>
      </c>
      <c r="R186" s="119"/>
    </row>
    <row r="187" spans="1:18" s="84" customFormat="1" ht="24.95" customHeight="1" x14ac:dyDescent="0.25">
      <c r="A187" s="95" t="s">
        <v>187</v>
      </c>
      <c r="B187" s="72">
        <v>6000000</v>
      </c>
      <c r="C187" s="72">
        <v>6011582</v>
      </c>
      <c r="D187" s="72">
        <v>6011582</v>
      </c>
      <c r="E187" s="72">
        <v>3069081</v>
      </c>
      <c r="F187" s="72"/>
      <c r="G187" s="72"/>
      <c r="H187" s="96">
        <f t="shared" si="155"/>
        <v>51.052801076322339</v>
      </c>
      <c r="I187" s="120">
        <v>2942500</v>
      </c>
      <c r="J187" s="120"/>
      <c r="K187" s="72">
        <f t="shared" si="150"/>
        <v>6011581</v>
      </c>
      <c r="L187" s="72">
        <v>60000</v>
      </c>
      <c r="M187" s="72">
        <f t="shared" si="151"/>
        <v>1</v>
      </c>
      <c r="N187" s="72">
        <f t="shared" si="152"/>
        <v>1</v>
      </c>
      <c r="O187" s="73">
        <f t="shared" si="153"/>
        <v>99.999983365443569</v>
      </c>
      <c r="P187" s="73">
        <f t="shared" si="154"/>
        <v>99.999983365443569</v>
      </c>
      <c r="R187" s="119"/>
    </row>
    <row r="188" spans="1:18" s="83" customFormat="1" ht="24.95" customHeight="1" x14ac:dyDescent="0.25">
      <c r="A188" s="95" t="s">
        <v>188</v>
      </c>
      <c r="B188" s="72">
        <v>754721</v>
      </c>
      <c r="C188" s="72">
        <v>754721</v>
      </c>
      <c r="D188" s="72">
        <v>754721</v>
      </c>
      <c r="E188" s="72">
        <v>36107</v>
      </c>
      <c r="F188" s="72"/>
      <c r="G188" s="72"/>
      <c r="H188" s="96">
        <f t="shared" si="155"/>
        <v>4.7841520243904698</v>
      </c>
      <c r="I188" s="120">
        <v>279094</v>
      </c>
      <c r="J188" s="120"/>
      <c r="K188" s="72">
        <f t="shared" si="150"/>
        <v>315201</v>
      </c>
      <c r="L188" s="72"/>
      <c r="M188" s="72">
        <f t="shared" si="151"/>
        <v>439520</v>
      </c>
      <c r="N188" s="72">
        <f t="shared" si="152"/>
        <v>439520</v>
      </c>
      <c r="O188" s="73">
        <f t="shared" si="153"/>
        <v>41.763910107178681</v>
      </c>
      <c r="P188" s="73">
        <f t="shared" si="154"/>
        <v>41.763910107178681</v>
      </c>
      <c r="R188" s="119"/>
    </row>
    <row r="189" spans="1:18" s="83" customFormat="1" ht="24.95" customHeight="1" x14ac:dyDescent="0.25">
      <c r="A189" s="95" t="s">
        <v>189</v>
      </c>
      <c r="B189" s="72">
        <v>9495100</v>
      </c>
      <c r="C189" s="72">
        <v>7832501</v>
      </c>
      <c r="D189" s="72">
        <v>7832501</v>
      </c>
      <c r="E189" s="72">
        <v>4820000</v>
      </c>
      <c r="F189" s="72"/>
      <c r="G189" s="72"/>
      <c r="H189" s="96">
        <f t="shared" si="155"/>
        <v>61.538453681652896</v>
      </c>
      <c r="I189" s="120">
        <v>3012501</v>
      </c>
      <c r="J189" s="120"/>
      <c r="K189" s="72">
        <f t="shared" si="150"/>
        <v>7832501</v>
      </c>
      <c r="L189" s="72">
        <v>4217500</v>
      </c>
      <c r="M189" s="72">
        <f t="shared" si="151"/>
        <v>0</v>
      </c>
      <c r="N189" s="72">
        <f t="shared" si="152"/>
        <v>0</v>
      </c>
      <c r="O189" s="73">
        <f t="shared" si="153"/>
        <v>100</v>
      </c>
      <c r="P189" s="73">
        <f t="shared" si="154"/>
        <v>100</v>
      </c>
      <c r="R189" s="119"/>
    </row>
    <row r="190" spans="1:18" s="83" customFormat="1" ht="24.95" customHeight="1" x14ac:dyDescent="0.25">
      <c r="A190" s="95" t="s">
        <v>190</v>
      </c>
      <c r="B190" s="72">
        <v>400000</v>
      </c>
      <c r="C190" s="72">
        <v>473348</v>
      </c>
      <c r="D190" s="72">
        <v>473348</v>
      </c>
      <c r="E190" s="72">
        <v>195168</v>
      </c>
      <c r="F190" s="72"/>
      <c r="G190" s="72"/>
      <c r="H190" s="96">
        <f t="shared" si="155"/>
        <v>41.231398463709574</v>
      </c>
      <c r="I190" s="120"/>
      <c r="J190" s="120"/>
      <c r="K190" s="72">
        <f t="shared" si="150"/>
        <v>195168</v>
      </c>
      <c r="L190" s="72">
        <v>195168</v>
      </c>
      <c r="M190" s="72">
        <f t="shared" si="151"/>
        <v>278180</v>
      </c>
      <c r="N190" s="72">
        <f t="shared" si="152"/>
        <v>278180</v>
      </c>
      <c r="O190" s="73">
        <f t="shared" si="153"/>
        <v>41.231398463709574</v>
      </c>
      <c r="P190" s="73">
        <f t="shared" si="154"/>
        <v>41.231398463709574</v>
      </c>
      <c r="R190" s="119"/>
    </row>
    <row r="191" spans="1:18" s="83" customFormat="1" ht="24.95" customHeight="1" x14ac:dyDescent="0.25">
      <c r="A191" s="95" t="s">
        <v>191</v>
      </c>
      <c r="B191" s="72">
        <v>3595659</v>
      </c>
      <c r="C191" s="72">
        <v>2492863</v>
      </c>
      <c r="D191" s="72">
        <v>2492863</v>
      </c>
      <c r="E191" s="72">
        <v>1180912</v>
      </c>
      <c r="F191" s="72"/>
      <c r="G191" s="72"/>
      <c r="H191" s="96">
        <f t="shared" si="155"/>
        <v>47.371716777055141</v>
      </c>
      <c r="I191" s="120">
        <v>921550</v>
      </c>
      <c r="J191" s="120"/>
      <c r="K191" s="72">
        <f t="shared" si="150"/>
        <v>2102462</v>
      </c>
      <c r="L191" s="72">
        <v>48426</v>
      </c>
      <c r="M191" s="72">
        <f t="shared" si="151"/>
        <v>390401</v>
      </c>
      <c r="N191" s="72">
        <f t="shared" si="152"/>
        <v>390401</v>
      </c>
      <c r="O191" s="73">
        <f t="shared" si="153"/>
        <v>84.339251695740998</v>
      </c>
      <c r="P191" s="73">
        <f t="shared" si="154"/>
        <v>84.339251695740998</v>
      </c>
      <c r="R191" s="119"/>
    </row>
    <row r="192" spans="1:18" s="83" customFormat="1" ht="40.5" customHeight="1" x14ac:dyDescent="0.25">
      <c r="A192" s="95" t="s">
        <v>192</v>
      </c>
      <c r="B192" s="72">
        <v>259422</v>
      </c>
      <c r="C192" s="72">
        <v>259422</v>
      </c>
      <c r="D192" s="72">
        <v>259422</v>
      </c>
      <c r="E192" s="72"/>
      <c r="F192" s="72"/>
      <c r="G192" s="72"/>
      <c r="H192" s="96">
        <f t="shared" si="155"/>
        <v>0</v>
      </c>
      <c r="I192" s="120"/>
      <c r="J192" s="120"/>
      <c r="K192" s="72">
        <f t="shared" si="150"/>
        <v>0</v>
      </c>
      <c r="L192" s="72"/>
      <c r="M192" s="72">
        <f t="shared" si="151"/>
        <v>259422</v>
      </c>
      <c r="N192" s="72">
        <f t="shared" si="152"/>
        <v>259422</v>
      </c>
      <c r="O192" s="73">
        <f t="shared" si="153"/>
        <v>0</v>
      </c>
      <c r="P192" s="73">
        <f t="shared" si="154"/>
        <v>0</v>
      </c>
      <c r="R192" s="119"/>
    </row>
    <row r="193" spans="1:18" s="83" customFormat="1" ht="34.5" customHeight="1" x14ac:dyDescent="0.25">
      <c r="A193" s="95" t="s">
        <v>193</v>
      </c>
      <c r="B193" s="72">
        <v>271797</v>
      </c>
      <c r="C193" s="72">
        <v>271798</v>
      </c>
      <c r="D193" s="72">
        <v>271798</v>
      </c>
      <c r="E193" s="72"/>
      <c r="F193" s="72"/>
      <c r="G193" s="72"/>
      <c r="H193" s="96">
        <f t="shared" si="155"/>
        <v>0</v>
      </c>
      <c r="I193" s="120">
        <v>172173</v>
      </c>
      <c r="J193" s="120"/>
      <c r="K193" s="72">
        <f t="shared" si="150"/>
        <v>172173</v>
      </c>
      <c r="L193" s="72"/>
      <c r="M193" s="72">
        <f t="shared" si="151"/>
        <v>99625</v>
      </c>
      <c r="N193" s="72">
        <f t="shared" si="152"/>
        <v>99625</v>
      </c>
      <c r="O193" s="73">
        <v>0</v>
      </c>
      <c r="P193" s="73">
        <f t="shared" si="154"/>
        <v>63.34594073539909</v>
      </c>
      <c r="R193" s="119"/>
    </row>
    <row r="194" spans="1:18" s="83" customFormat="1" ht="24.95" customHeight="1" x14ac:dyDescent="0.25">
      <c r="A194" s="95" t="s">
        <v>194</v>
      </c>
      <c r="B194" s="72">
        <v>2866201</v>
      </c>
      <c r="C194" s="72">
        <v>2866201</v>
      </c>
      <c r="D194" s="72">
        <v>2866201</v>
      </c>
      <c r="E194" s="72"/>
      <c r="F194" s="72"/>
      <c r="G194" s="72"/>
      <c r="H194" s="96">
        <f t="shared" si="155"/>
        <v>0</v>
      </c>
      <c r="I194" s="120"/>
      <c r="J194" s="120"/>
      <c r="K194" s="72">
        <f t="shared" si="150"/>
        <v>0</v>
      </c>
      <c r="L194" s="72"/>
      <c r="M194" s="72">
        <f t="shared" si="151"/>
        <v>2866201</v>
      </c>
      <c r="N194" s="72">
        <f t="shared" si="152"/>
        <v>2866201</v>
      </c>
      <c r="O194" s="73">
        <f t="shared" si="153"/>
        <v>0</v>
      </c>
      <c r="P194" s="73">
        <f t="shared" si="154"/>
        <v>0</v>
      </c>
      <c r="R194" s="119"/>
    </row>
    <row r="195" spans="1:18" s="83" customFormat="1" ht="24.95" customHeight="1" x14ac:dyDescent="0.25">
      <c r="A195" s="95" t="s">
        <v>195</v>
      </c>
      <c r="B195" s="72">
        <v>220146</v>
      </c>
      <c r="C195" s="72">
        <v>220146</v>
      </c>
      <c r="D195" s="72">
        <v>220146</v>
      </c>
      <c r="E195" s="72">
        <v>220144</v>
      </c>
      <c r="F195" s="72"/>
      <c r="G195" s="72"/>
      <c r="H195" s="96">
        <f t="shared" si="155"/>
        <v>99.999091511996582</v>
      </c>
      <c r="I195" s="120"/>
      <c r="J195" s="120"/>
      <c r="K195" s="72">
        <f t="shared" si="150"/>
        <v>220144</v>
      </c>
      <c r="L195" s="72"/>
      <c r="M195" s="72">
        <f t="shared" si="151"/>
        <v>2</v>
      </c>
      <c r="N195" s="72">
        <f t="shared" si="152"/>
        <v>2</v>
      </c>
      <c r="O195" s="73">
        <f t="shared" si="153"/>
        <v>99.999091511996582</v>
      </c>
      <c r="P195" s="73">
        <f t="shared" si="154"/>
        <v>99.999091511996582</v>
      </c>
      <c r="R195" s="119"/>
    </row>
    <row r="196" spans="1:18" s="83" customFormat="1" ht="24.95" customHeight="1" x14ac:dyDescent="0.25">
      <c r="A196" s="95" t="s">
        <v>196</v>
      </c>
      <c r="B196" s="72">
        <v>1607456</v>
      </c>
      <c r="C196" s="72">
        <v>1607456</v>
      </c>
      <c r="D196" s="72">
        <v>1607456</v>
      </c>
      <c r="E196" s="72">
        <v>1506989</v>
      </c>
      <c r="F196" s="72"/>
      <c r="G196" s="72"/>
      <c r="H196" s="96">
        <f t="shared" si="155"/>
        <v>93.749937789899079</v>
      </c>
      <c r="I196" s="120">
        <v>100465</v>
      </c>
      <c r="J196" s="120"/>
      <c r="K196" s="72">
        <f t="shared" si="150"/>
        <v>1607454</v>
      </c>
      <c r="L196" s="72">
        <v>837216</v>
      </c>
      <c r="M196" s="72">
        <f t="shared" si="151"/>
        <v>2</v>
      </c>
      <c r="N196" s="72">
        <f t="shared" si="152"/>
        <v>2</v>
      </c>
      <c r="O196" s="73">
        <f t="shared" si="153"/>
        <v>99.999875579798143</v>
      </c>
      <c r="P196" s="73">
        <f t="shared" si="154"/>
        <v>99.999875579798143</v>
      </c>
      <c r="R196" s="119"/>
    </row>
    <row r="197" spans="1:18" s="83" customFormat="1" ht="24.95" customHeight="1" x14ac:dyDescent="0.25">
      <c r="A197" s="95" t="s">
        <v>197</v>
      </c>
      <c r="B197" s="72">
        <v>298372</v>
      </c>
      <c r="C197" s="72">
        <v>298372</v>
      </c>
      <c r="D197" s="72">
        <v>298372</v>
      </c>
      <c r="E197" s="72"/>
      <c r="F197" s="72"/>
      <c r="G197" s="72"/>
      <c r="H197" s="96">
        <f t="shared" si="155"/>
        <v>0</v>
      </c>
      <c r="I197" s="120"/>
      <c r="J197" s="120"/>
      <c r="K197" s="72">
        <f t="shared" si="150"/>
        <v>0</v>
      </c>
      <c r="L197" s="72"/>
      <c r="M197" s="72">
        <f t="shared" si="151"/>
        <v>298372</v>
      </c>
      <c r="N197" s="72">
        <f t="shared" si="152"/>
        <v>298372</v>
      </c>
      <c r="O197" s="73">
        <f t="shared" si="153"/>
        <v>0</v>
      </c>
      <c r="P197" s="73">
        <f t="shared" si="154"/>
        <v>0</v>
      </c>
      <c r="R197" s="119"/>
    </row>
    <row r="198" spans="1:18" s="83" customFormat="1" ht="24.95" customHeight="1" x14ac:dyDescent="0.25">
      <c r="A198" s="95" t="s">
        <v>198</v>
      </c>
      <c r="B198" s="72">
        <v>1897213</v>
      </c>
      <c r="C198" s="72">
        <v>1624075</v>
      </c>
      <c r="D198" s="72">
        <v>1624075</v>
      </c>
      <c r="E198" s="72"/>
      <c r="F198" s="72"/>
      <c r="G198" s="72"/>
      <c r="H198" s="96">
        <f t="shared" si="155"/>
        <v>0</v>
      </c>
      <c r="I198" s="120">
        <v>1590582</v>
      </c>
      <c r="J198" s="120"/>
      <c r="K198" s="72">
        <f t="shared" si="150"/>
        <v>1590582</v>
      </c>
      <c r="L198" s="72"/>
      <c r="M198" s="72">
        <f t="shared" si="151"/>
        <v>33493</v>
      </c>
      <c r="N198" s="72">
        <f t="shared" si="152"/>
        <v>33493</v>
      </c>
      <c r="O198" s="73">
        <f t="shared" si="153"/>
        <v>97.937718393547087</v>
      </c>
      <c r="P198" s="73">
        <f t="shared" si="154"/>
        <v>97.937718393547087</v>
      </c>
      <c r="R198" s="119"/>
    </row>
    <row r="199" spans="1:18" s="83" customFormat="1" ht="24.95" customHeight="1" x14ac:dyDescent="0.25">
      <c r="A199" s="71" t="s">
        <v>199</v>
      </c>
      <c r="B199" s="72">
        <v>3717433</v>
      </c>
      <c r="C199" s="72">
        <v>6065535</v>
      </c>
      <c r="D199" s="72">
        <v>6065535</v>
      </c>
      <c r="E199" s="72">
        <v>644746</v>
      </c>
      <c r="F199" s="72"/>
      <c r="G199" s="72"/>
      <c r="H199" s="96">
        <f t="shared" si="155"/>
        <v>10.629664159880372</v>
      </c>
      <c r="I199" s="120">
        <v>1584900</v>
      </c>
      <c r="J199" s="120"/>
      <c r="K199" s="72">
        <f t="shared" si="150"/>
        <v>2229646</v>
      </c>
      <c r="L199" s="72">
        <v>644746</v>
      </c>
      <c r="M199" s="72">
        <f t="shared" si="151"/>
        <v>3835889</v>
      </c>
      <c r="N199" s="72">
        <f t="shared" si="152"/>
        <v>3835889</v>
      </c>
      <c r="O199" s="73">
        <f t="shared" si="153"/>
        <v>36.759263609887668</v>
      </c>
      <c r="P199" s="73">
        <f t="shared" si="154"/>
        <v>36.759263609887668</v>
      </c>
      <c r="R199" s="119"/>
    </row>
    <row r="200" spans="1:18" s="83" customFormat="1" ht="24.95" customHeight="1" x14ac:dyDescent="0.25">
      <c r="A200" s="71" t="s">
        <v>200</v>
      </c>
      <c r="B200" s="72">
        <v>2909573</v>
      </c>
      <c r="C200" s="72">
        <v>6555001</v>
      </c>
      <c r="D200" s="72">
        <v>6555001</v>
      </c>
      <c r="E200" s="72">
        <v>1524350</v>
      </c>
      <c r="F200" s="72"/>
      <c r="G200" s="72"/>
      <c r="H200" s="96">
        <f t="shared" si="155"/>
        <v>23.254763805528022</v>
      </c>
      <c r="I200" s="120">
        <v>5030649</v>
      </c>
      <c r="J200" s="120"/>
      <c r="K200" s="72">
        <f>+E200+I200+J200</f>
        <v>6554999</v>
      </c>
      <c r="L200" s="72">
        <v>1524350</v>
      </c>
      <c r="M200" s="72">
        <f t="shared" si="151"/>
        <v>2</v>
      </c>
      <c r="N200" s="72">
        <f t="shared" si="152"/>
        <v>2</v>
      </c>
      <c r="O200" s="73">
        <f t="shared" si="153"/>
        <v>99.999969488944402</v>
      </c>
      <c r="P200" s="73">
        <f t="shared" si="154"/>
        <v>99.999969488944402</v>
      </c>
      <c r="R200" s="119"/>
    </row>
    <row r="201" spans="1:18" s="83" customFormat="1" ht="24.95" customHeight="1" x14ac:dyDescent="0.25">
      <c r="A201" s="71" t="s">
        <v>201</v>
      </c>
      <c r="B201" s="72">
        <v>21963</v>
      </c>
      <c r="C201" s="72">
        <v>21963</v>
      </c>
      <c r="D201" s="72">
        <v>21963</v>
      </c>
      <c r="E201" s="72"/>
      <c r="F201" s="72"/>
      <c r="G201" s="72"/>
      <c r="H201" s="96">
        <f t="shared" si="155"/>
        <v>0</v>
      </c>
      <c r="I201" s="120"/>
      <c r="J201" s="120"/>
      <c r="K201" s="72">
        <f t="shared" ref="K201:K246" si="156">+E201+I201+J201</f>
        <v>0</v>
      </c>
      <c r="L201" s="72"/>
      <c r="M201" s="72">
        <f>+D201-K201</f>
        <v>21963</v>
      </c>
      <c r="N201" s="72">
        <f>+C201-K201</f>
        <v>21963</v>
      </c>
      <c r="O201" s="73">
        <f>+K201/D201*100</f>
        <v>0</v>
      </c>
      <c r="P201" s="73">
        <f t="shared" si="154"/>
        <v>0</v>
      </c>
      <c r="R201" s="119"/>
    </row>
    <row r="202" spans="1:18" s="83" customFormat="1" ht="24.95" customHeight="1" x14ac:dyDescent="0.25">
      <c r="A202" s="71" t="s">
        <v>202</v>
      </c>
      <c r="B202" s="72">
        <v>30000000</v>
      </c>
      <c r="C202" s="72">
        <v>25378418</v>
      </c>
      <c r="D202" s="72">
        <v>378418</v>
      </c>
      <c r="E202" s="72"/>
      <c r="F202" s="72"/>
      <c r="G202" s="72"/>
      <c r="H202" s="96">
        <v>0</v>
      </c>
      <c r="I202" s="120"/>
      <c r="J202" s="120"/>
      <c r="K202" s="72">
        <f t="shared" si="156"/>
        <v>0</v>
      </c>
      <c r="L202" s="72"/>
      <c r="M202" s="72">
        <f t="shared" ref="M202:M230" si="157">+D202-K202</f>
        <v>378418</v>
      </c>
      <c r="N202" s="72">
        <f t="shared" ref="N202:N230" si="158">+C202-K202</f>
        <v>25378418</v>
      </c>
      <c r="O202" s="73">
        <v>0</v>
      </c>
      <c r="P202" s="73">
        <f t="shared" si="154"/>
        <v>0</v>
      </c>
      <c r="R202" s="119"/>
    </row>
    <row r="203" spans="1:18" s="83" customFormat="1" ht="24.95" customHeight="1" x14ac:dyDescent="0.25">
      <c r="A203" s="71" t="s">
        <v>203</v>
      </c>
      <c r="B203" s="72">
        <v>3000000</v>
      </c>
      <c r="C203" s="72">
        <v>213356</v>
      </c>
      <c r="D203" s="72">
        <v>213356</v>
      </c>
      <c r="E203" s="72"/>
      <c r="F203" s="72"/>
      <c r="G203" s="72"/>
      <c r="H203" s="96">
        <f t="shared" si="155"/>
        <v>0</v>
      </c>
      <c r="I203" s="120"/>
      <c r="J203" s="120"/>
      <c r="K203" s="72">
        <f t="shared" si="156"/>
        <v>0</v>
      </c>
      <c r="L203" s="72"/>
      <c r="M203" s="72">
        <f t="shared" si="157"/>
        <v>213356</v>
      </c>
      <c r="N203" s="72">
        <f t="shared" si="158"/>
        <v>213356</v>
      </c>
      <c r="O203" s="73">
        <f t="shared" ref="O203:O246" si="159">+K203/D203*100</f>
        <v>0</v>
      </c>
      <c r="P203" s="73">
        <f t="shared" si="154"/>
        <v>0</v>
      </c>
      <c r="R203" s="119"/>
    </row>
    <row r="204" spans="1:18" s="85" customFormat="1" ht="35.1" customHeight="1" x14ac:dyDescent="0.25">
      <c r="A204" s="65" t="s">
        <v>204</v>
      </c>
      <c r="B204" s="66">
        <f>SUM(B205:B230)</f>
        <v>9965410</v>
      </c>
      <c r="C204" s="66">
        <f t="shared" ref="C204:E204" si="160">SUM(C205:C230)</f>
        <v>10140410</v>
      </c>
      <c r="D204" s="66">
        <f t="shared" si="160"/>
        <v>10140410</v>
      </c>
      <c r="E204" s="66">
        <f t="shared" si="160"/>
        <v>0</v>
      </c>
      <c r="F204" s="66"/>
      <c r="G204" s="66"/>
      <c r="H204" s="67">
        <f t="shared" si="155"/>
        <v>0</v>
      </c>
      <c r="I204" s="66">
        <f>SUM(I205:I230)</f>
        <v>0</v>
      </c>
      <c r="J204" s="66">
        <f t="shared" ref="J204:N204" si="161">SUM(J205:J230)</f>
        <v>0</v>
      </c>
      <c r="K204" s="66">
        <f t="shared" si="161"/>
        <v>0</v>
      </c>
      <c r="L204" s="66">
        <f t="shared" si="161"/>
        <v>0</v>
      </c>
      <c r="M204" s="66">
        <f t="shared" si="161"/>
        <v>10140410</v>
      </c>
      <c r="N204" s="66">
        <f t="shared" si="161"/>
        <v>10140410</v>
      </c>
      <c r="O204" s="68">
        <f t="shared" si="159"/>
        <v>0</v>
      </c>
      <c r="P204" s="68">
        <f t="shared" si="154"/>
        <v>0</v>
      </c>
      <c r="R204" s="121"/>
    </row>
    <row r="205" spans="1:18" s="83" customFormat="1" ht="24.95" customHeight="1" x14ac:dyDescent="0.25">
      <c r="A205" s="71" t="s">
        <v>205</v>
      </c>
      <c r="B205" s="72">
        <v>383285</v>
      </c>
      <c r="C205" s="72">
        <v>383285</v>
      </c>
      <c r="D205" s="72">
        <v>383285</v>
      </c>
      <c r="E205" s="72"/>
      <c r="F205" s="72"/>
      <c r="G205" s="72"/>
      <c r="H205" s="96">
        <f t="shared" si="155"/>
        <v>0</v>
      </c>
      <c r="I205" s="120"/>
      <c r="J205" s="120"/>
      <c r="K205" s="72">
        <f>+E205+I205+J205</f>
        <v>0</v>
      </c>
      <c r="L205" s="72"/>
      <c r="M205" s="72">
        <f>+D205-K205</f>
        <v>383285</v>
      </c>
      <c r="N205" s="72">
        <f t="shared" si="158"/>
        <v>383285</v>
      </c>
      <c r="O205" s="73">
        <f t="shared" si="159"/>
        <v>0</v>
      </c>
      <c r="P205" s="73">
        <f t="shared" si="154"/>
        <v>0</v>
      </c>
      <c r="R205" s="119"/>
    </row>
    <row r="206" spans="1:18" s="83" customFormat="1" ht="24.95" customHeight="1" x14ac:dyDescent="0.25">
      <c r="A206" s="71" t="s">
        <v>206</v>
      </c>
      <c r="B206" s="72">
        <v>383285</v>
      </c>
      <c r="C206" s="72">
        <v>383285</v>
      </c>
      <c r="D206" s="72">
        <v>383285</v>
      </c>
      <c r="E206" s="72"/>
      <c r="F206" s="72"/>
      <c r="G206" s="72"/>
      <c r="H206" s="96">
        <f t="shared" si="155"/>
        <v>0</v>
      </c>
      <c r="I206" s="120"/>
      <c r="J206" s="120"/>
      <c r="K206" s="72">
        <f t="shared" si="156"/>
        <v>0</v>
      </c>
      <c r="L206" s="72"/>
      <c r="M206" s="72">
        <f t="shared" si="157"/>
        <v>383285</v>
      </c>
      <c r="N206" s="72">
        <f t="shared" si="158"/>
        <v>383285</v>
      </c>
      <c r="O206" s="73">
        <f t="shared" si="159"/>
        <v>0</v>
      </c>
      <c r="P206" s="73">
        <f t="shared" si="154"/>
        <v>0</v>
      </c>
      <c r="R206" s="119"/>
    </row>
    <row r="207" spans="1:18" s="83" customFormat="1" ht="24.95" customHeight="1" x14ac:dyDescent="0.25">
      <c r="A207" s="71" t="s">
        <v>207</v>
      </c>
      <c r="B207" s="72">
        <v>383285</v>
      </c>
      <c r="C207" s="72">
        <v>383285</v>
      </c>
      <c r="D207" s="72">
        <v>383285</v>
      </c>
      <c r="E207" s="72"/>
      <c r="F207" s="72"/>
      <c r="G207" s="72"/>
      <c r="H207" s="96">
        <f t="shared" si="155"/>
        <v>0</v>
      </c>
      <c r="I207" s="120"/>
      <c r="J207" s="120"/>
      <c r="K207" s="72">
        <f t="shared" si="156"/>
        <v>0</v>
      </c>
      <c r="L207" s="72"/>
      <c r="M207" s="72">
        <f t="shared" si="157"/>
        <v>383285</v>
      </c>
      <c r="N207" s="72">
        <f t="shared" si="158"/>
        <v>383285</v>
      </c>
      <c r="O207" s="73">
        <f t="shared" si="159"/>
        <v>0</v>
      </c>
      <c r="P207" s="73">
        <f t="shared" si="154"/>
        <v>0</v>
      </c>
      <c r="R207" s="119"/>
    </row>
    <row r="208" spans="1:18" s="83" customFormat="1" ht="24.95" customHeight="1" x14ac:dyDescent="0.25">
      <c r="A208" s="71" t="s">
        <v>208</v>
      </c>
      <c r="B208" s="72">
        <v>383285</v>
      </c>
      <c r="C208" s="72">
        <v>383285</v>
      </c>
      <c r="D208" s="72">
        <v>383285</v>
      </c>
      <c r="E208" s="72"/>
      <c r="F208" s="72"/>
      <c r="G208" s="72"/>
      <c r="H208" s="96">
        <f t="shared" si="155"/>
        <v>0</v>
      </c>
      <c r="I208" s="120"/>
      <c r="J208" s="120"/>
      <c r="K208" s="72">
        <f t="shared" si="156"/>
        <v>0</v>
      </c>
      <c r="L208" s="72"/>
      <c r="M208" s="72">
        <f t="shared" si="157"/>
        <v>383285</v>
      </c>
      <c r="N208" s="72">
        <f t="shared" si="158"/>
        <v>383285</v>
      </c>
      <c r="O208" s="73">
        <f t="shared" si="159"/>
        <v>0</v>
      </c>
      <c r="P208" s="73">
        <f t="shared" si="154"/>
        <v>0</v>
      </c>
      <c r="R208" s="119"/>
    </row>
    <row r="209" spans="1:18" s="83" customFormat="1" ht="24.95" customHeight="1" x14ac:dyDescent="0.25">
      <c r="A209" s="71" t="s">
        <v>209</v>
      </c>
      <c r="B209" s="72">
        <v>383285</v>
      </c>
      <c r="C209" s="72">
        <v>383285</v>
      </c>
      <c r="D209" s="72">
        <v>383285</v>
      </c>
      <c r="E209" s="72"/>
      <c r="F209" s="72"/>
      <c r="G209" s="72"/>
      <c r="H209" s="96">
        <f t="shared" si="155"/>
        <v>0</v>
      </c>
      <c r="I209" s="120"/>
      <c r="J209" s="120"/>
      <c r="K209" s="72">
        <f t="shared" si="156"/>
        <v>0</v>
      </c>
      <c r="L209" s="72"/>
      <c r="M209" s="72">
        <f t="shared" si="157"/>
        <v>383285</v>
      </c>
      <c r="N209" s="72">
        <f t="shared" si="158"/>
        <v>383285</v>
      </c>
      <c r="O209" s="73">
        <f t="shared" si="159"/>
        <v>0</v>
      </c>
      <c r="P209" s="73">
        <f t="shared" si="154"/>
        <v>0</v>
      </c>
      <c r="R209" s="119"/>
    </row>
    <row r="210" spans="1:18" s="83" customFormat="1" ht="24.95" customHeight="1" x14ac:dyDescent="0.25">
      <c r="A210" s="71" t="s">
        <v>210</v>
      </c>
      <c r="B210" s="72">
        <v>383285</v>
      </c>
      <c r="C210" s="72">
        <v>383285</v>
      </c>
      <c r="D210" s="72">
        <v>383285</v>
      </c>
      <c r="E210" s="72"/>
      <c r="F210" s="72"/>
      <c r="G210" s="72"/>
      <c r="H210" s="96">
        <f t="shared" si="155"/>
        <v>0</v>
      </c>
      <c r="I210" s="120"/>
      <c r="J210" s="120"/>
      <c r="K210" s="72">
        <f t="shared" si="156"/>
        <v>0</v>
      </c>
      <c r="L210" s="72"/>
      <c r="M210" s="72">
        <f t="shared" si="157"/>
        <v>383285</v>
      </c>
      <c r="N210" s="72">
        <f t="shared" si="158"/>
        <v>383285</v>
      </c>
      <c r="O210" s="73">
        <f t="shared" si="159"/>
        <v>0</v>
      </c>
      <c r="P210" s="73">
        <f t="shared" si="154"/>
        <v>0</v>
      </c>
      <c r="R210" s="119"/>
    </row>
    <row r="211" spans="1:18" s="83" customFormat="1" ht="24.95" customHeight="1" x14ac:dyDescent="0.25">
      <c r="A211" s="71" t="s">
        <v>211</v>
      </c>
      <c r="B211" s="72">
        <v>383285</v>
      </c>
      <c r="C211" s="72">
        <v>383285</v>
      </c>
      <c r="D211" s="72">
        <v>383285</v>
      </c>
      <c r="E211" s="72"/>
      <c r="F211" s="72"/>
      <c r="G211" s="72"/>
      <c r="H211" s="96">
        <f t="shared" si="155"/>
        <v>0</v>
      </c>
      <c r="I211" s="120"/>
      <c r="J211" s="120"/>
      <c r="K211" s="72">
        <f t="shared" si="156"/>
        <v>0</v>
      </c>
      <c r="L211" s="72"/>
      <c r="M211" s="72">
        <f t="shared" si="157"/>
        <v>383285</v>
      </c>
      <c r="N211" s="72">
        <f t="shared" si="158"/>
        <v>383285</v>
      </c>
      <c r="O211" s="73">
        <f t="shared" si="159"/>
        <v>0</v>
      </c>
      <c r="P211" s="73">
        <f t="shared" si="154"/>
        <v>0</v>
      </c>
      <c r="R211" s="119"/>
    </row>
    <row r="212" spans="1:18" s="83" customFormat="1" ht="24.95" customHeight="1" x14ac:dyDescent="0.25">
      <c r="A212" s="71" t="s">
        <v>212</v>
      </c>
      <c r="B212" s="72">
        <v>383285</v>
      </c>
      <c r="C212" s="72">
        <v>558285</v>
      </c>
      <c r="D212" s="72">
        <v>558285</v>
      </c>
      <c r="E212" s="72"/>
      <c r="F212" s="72"/>
      <c r="G212" s="72"/>
      <c r="H212" s="96">
        <f t="shared" si="155"/>
        <v>0</v>
      </c>
      <c r="I212" s="120"/>
      <c r="J212" s="120"/>
      <c r="K212" s="72">
        <f t="shared" si="156"/>
        <v>0</v>
      </c>
      <c r="L212" s="72"/>
      <c r="M212" s="72">
        <f t="shared" si="157"/>
        <v>558285</v>
      </c>
      <c r="N212" s="72">
        <f t="shared" si="158"/>
        <v>558285</v>
      </c>
      <c r="O212" s="73">
        <f t="shared" si="159"/>
        <v>0</v>
      </c>
      <c r="P212" s="73">
        <f t="shared" si="154"/>
        <v>0</v>
      </c>
      <c r="R212" s="119"/>
    </row>
    <row r="213" spans="1:18" s="83" customFormat="1" ht="24.95" customHeight="1" x14ac:dyDescent="0.25">
      <c r="A213" s="71" t="s">
        <v>213</v>
      </c>
      <c r="B213" s="72">
        <v>383285</v>
      </c>
      <c r="C213" s="72">
        <v>383285</v>
      </c>
      <c r="D213" s="72">
        <v>383285</v>
      </c>
      <c r="E213" s="72"/>
      <c r="F213" s="72"/>
      <c r="G213" s="72"/>
      <c r="H213" s="96">
        <f t="shared" si="155"/>
        <v>0</v>
      </c>
      <c r="I213" s="120"/>
      <c r="J213" s="120"/>
      <c r="K213" s="72">
        <f t="shared" si="156"/>
        <v>0</v>
      </c>
      <c r="L213" s="72"/>
      <c r="M213" s="72">
        <f t="shared" si="157"/>
        <v>383285</v>
      </c>
      <c r="N213" s="72">
        <f t="shared" si="158"/>
        <v>383285</v>
      </c>
      <c r="O213" s="73">
        <f t="shared" si="159"/>
        <v>0</v>
      </c>
      <c r="P213" s="73">
        <f t="shared" si="154"/>
        <v>0</v>
      </c>
      <c r="R213" s="119"/>
    </row>
    <row r="214" spans="1:18" s="83" customFormat="1" ht="24.95" customHeight="1" x14ac:dyDescent="0.25">
      <c r="A214" s="71" t="s">
        <v>214</v>
      </c>
      <c r="B214" s="72">
        <v>383285</v>
      </c>
      <c r="C214" s="72">
        <v>383285</v>
      </c>
      <c r="D214" s="72">
        <v>383285</v>
      </c>
      <c r="E214" s="72"/>
      <c r="F214" s="72"/>
      <c r="G214" s="72"/>
      <c r="H214" s="96">
        <f t="shared" si="155"/>
        <v>0</v>
      </c>
      <c r="I214" s="120"/>
      <c r="J214" s="120"/>
      <c r="K214" s="72">
        <f t="shared" si="156"/>
        <v>0</v>
      </c>
      <c r="L214" s="72"/>
      <c r="M214" s="72">
        <f t="shared" si="157"/>
        <v>383285</v>
      </c>
      <c r="N214" s="72">
        <f t="shared" si="158"/>
        <v>383285</v>
      </c>
      <c r="O214" s="73">
        <f t="shared" si="159"/>
        <v>0</v>
      </c>
      <c r="P214" s="73">
        <f t="shared" si="154"/>
        <v>0</v>
      </c>
      <c r="R214" s="119"/>
    </row>
    <row r="215" spans="1:18" s="83" customFormat="1" ht="24.95" customHeight="1" x14ac:dyDescent="0.25">
      <c r="A215" s="71" t="s">
        <v>215</v>
      </c>
      <c r="B215" s="72">
        <v>383285</v>
      </c>
      <c r="C215" s="72">
        <v>383285</v>
      </c>
      <c r="D215" s="72">
        <v>383285</v>
      </c>
      <c r="E215" s="72"/>
      <c r="F215" s="72"/>
      <c r="G215" s="72"/>
      <c r="H215" s="96">
        <f t="shared" si="155"/>
        <v>0</v>
      </c>
      <c r="I215" s="120"/>
      <c r="J215" s="120"/>
      <c r="K215" s="72">
        <f t="shared" si="156"/>
        <v>0</v>
      </c>
      <c r="L215" s="72"/>
      <c r="M215" s="72">
        <f t="shared" si="157"/>
        <v>383285</v>
      </c>
      <c r="N215" s="72">
        <f t="shared" si="158"/>
        <v>383285</v>
      </c>
      <c r="O215" s="73">
        <f t="shared" si="159"/>
        <v>0</v>
      </c>
      <c r="P215" s="73">
        <f t="shared" si="154"/>
        <v>0</v>
      </c>
      <c r="R215" s="119"/>
    </row>
    <row r="216" spans="1:18" s="83" customFormat="1" ht="24.95" customHeight="1" x14ac:dyDescent="0.25">
      <c r="A216" s="71" t="s">
        <v>216</v>
      </c>
      <c r="B216" s="72">
        <v>383285</v>
      </c>
      <c r="C216" s="72">
        <v>383285</v>
      </c>
      <c r="D216" s="72">
        <v>383285</v>
      </c>
      <c r="E216" s="72"/>
      <c r="F216" s="72"/>
      <c r="G216" s="72"/>
      <c r="H216" s="96">
        <f t="shared" si="155"/>
        <v>0</v>
      </c>
      <c r="I216" s="120"/>
      <c r="J216" s="120"/>
      <c r="K216" s="72">
        <f t="shared" si="156"/>
        <v>0</v>
      </c>
      <c r="L216" s="72"/>
      <c r="M216" s="72">
        <f t="shared" si="157"/>
        <v>383285</v>
      </c>
      <c r="N216" s="72">
        <f t="shared" si="158"/>
        <v>383285</v>
      </c>
      <c r="O216" s="73">
        <f t="shared" si="159"/>
        <v>0</v>
      </c>
      <c r="P216" s="73">
        <f t="shared" si="154"/>
        <v>0</v>
      </c>
      <c r="R216" s="119"/>
    </row>
    <row r="217" spans="1:18" s="83" customFormat="1" ht="24.95" customHeight="1" x14ac:dyDescent="0.25">
      <c r="A217" s="71" t="s">
        <v>217</v>
      </c>
      <c r="B217" s="72">
        <v>383285</v>
      </c>
      <c r="C217" s="72">
        <v>383285</v>
      </c>
      <c r="D217" s="72">
        <v>383285</v>
      </c>
      <c r="E217" s="72"/>
      <c r="F217" s="72"/>
      <c r="G217" s="72"/>
      <c r="H217" s="96">
        <f t="shared" si="155"/>
        <v>0</v>
      </c>
      <c r="I217" s="120"/>
      <c r="J217" s="120"/>
      <c r="K217" s="72">
        <f t="shared" si="156"/>
        <v>0</v>
      </c>
      <c r="L217" s="72"/>
      <c r="M217" s="72">
        <f t="shared" si="157"/>
        <v>383285</v>
      </c>
      <c r="N217" s="72">
        <f t="shared" si="158"/>
        <v>383285</v>
      </c>
      <c r="O217" s="73">
        <f t="shared" si="159"/>
        <v>0</v>
      </c>
      <c r="P217" s="73">
        <f t="shared" si="154"/>
        <v>0</v>
      </c>
      <c r="R217" s="119"/>
    </row>
    <row r="218" spans="1:18" s="83" customFormat="1" ht="24.95" customHeight="1" x14ac:dyDescent="0.25">
      <c r="A218" s="71" t="s">
        <v>218</v>
      </c>
      <c r="B218" s="72">
        <v>383285</v>
      </c>
      <c r="C218" s="72">
        <v>383285</v>
      </c>
      <c r="D218" s="72">
        <v>383285</v>
      </c>
      <c r="E218" s="72"/>
      <c r="F218" s="72"/>
      <c r="G218" s="72"/>
      <c r="H218" s="96">
        <f t="shared" si="155"/>
        <v>0</v>
      </c>
      <c r="I218" s="120"/>
      <c r="J218" s="120"/>
      <c r="K218" s="72">
        <f t="shared" si="156"/>
        <v>0</v>
      </c>
      <c r="L218" s="72"/>
      <c r="M218" s="72">
        <f t="shared" si="157"/>
        <v>383285</v>
      </c>
      <c r="N218" s="72">
        <f t="shared" si="158"/>
        <v>383285</v>
      </c>
      <c r="O218" s="73">
        <f t="shared" si="159"/>
        <v>0</v>
      </c>
      <c r="P218" s="73">
        <f t="shared" si="154"/>
        <v>0</v>
      </c>
      <c r="R218" s="119"/>
    </row>
    <row r="219" spans="1:18" s="83" customFormat="1" ht="24.95" customHeight="1" x14ac:dyDescent="0.25">
      <c r="A219" s="71" t="s">
        <v>219</v>
      </c>
      <c r="B219" s="72">
        <v>383285</v>
      </c>
      <c r="C219" s="72">
        <v>383285</v>
      </c>
      <c r="D219" s="72">
        <v>383285</v>
      </c>
      <c r="E219" s="72"/>
      <c r="F219" s="72"/>
      <c r="G219" s="72"/>
      <c r="H219" s="96">
        <f t="shared" si="155"/>
        <v>0</v>
      </c>
      <c r="I219" s="120"/>
      <c r="J219" s="120"/>
      <c r="K219" s="72">
        <f t="shared" si="156"/>
        <v>0</v>
      </c>
      <c r="L219" s="72"/>
      <c r="M219" s="72">
        <f t="shared" si="157"/>
        <v>383285</v>
      </c>
      <c r="N219" s="72">
        <f t="shared" si="158"/>
        <v>383285</v>
      </c>
      <c r="O219" s="73">
        <f t="shared" si="159"/>
        <v>0</v>
      </c>
      <c r="P219" s="73">
        <f t="shared" si="154"/>
        <v>0</v>
      </c>
      <c r="R219" s="119"/>
    </row>
    <row r="220" spans="1:18" s="83" customFormat="1" ht="24.95" customHeight="1" x14ac:dyDescent="0.25">
      <c r="A220" s="71" t="s">
        <v>220</v>
      </c>
      <c r="B220" s="72">
        <v>383285</v>
      </c>
      <c r="C220" s="72">
        <v>383285</v>
      </c>
      <c r="D220" s="72">
        <v>383285</v>
      </c>
      <c r="E220" s="72"/>
      <c r="F220" s="72"/>
      <c r="G220" s="72"/>
      <c r="H220" s="96">
        <f t="shared" si="155"/>
        <v>0</v>
      </c>
      <c r="I220" s="120"/>
      <c r="J220" s="120"/>
      <c r="K220" s="72">
        <f t="shared" si="156"/>
        <v>0</v>
      </c>
      <c r="L220" s="72"/>
      <c r="M220" s="72">
        <f t="shared" si="157"/>
        <v>383285</v>
      </c>
      <c r="N220" s="72">
        <f t="shared" si="158"/>
        <v>383285</v>
      </c>
      <c r="O220" s="73">
        <f t="shared" si="159"/>
        <v>0</v>
      </c>
      <c r="P220" s="73">
        <f t="shared" si="154"/>
        <v>0</v>
      </c>
      <c r="R220" s="119"/>
    </row>
    <row r="221" spans="1:18" s="83" customFormat="1" ht="24.95" customHeight="1" x14ac:dyDescent="0.25">
      <c r="A221" s="71" t="s">
        <v>221</v>
      </c>
      <c r="B221" s="72">
        <v>383285</v>
      </c>
      <c r="C221" s="72">
        <v>383285</v>
      </c>
      <c r="D221" s="72">
        <v>383285</v>
      </c>
      <c r="E221" s="72"/>
      <c r="F221" s="72"/>
      <c r="G221" s="72"/>
      <c r="H221" s="96">
        <f t="shared" si="155"/>
        <v>0</v>
      </c>
      <c r="I221" s="120"/>
      <c r="J221" s="120"/>
      <c r="K221" s="72">
        <f t="shared" si="156"/>
        <v>0</v>
      </c>
      <c r="L221" s="72"/>
      <c r="M221" s="72">
        <f t="shared" si="157"/>
        <v>383285</v>
      </c>
      <c r="N221" s="72">
        <f t="shared" si="158"/>
        <v>383285</v>
      </c>
      <c r="O221" s="73">
        <f t="shared" si="159"/>
        <v>0</v>
      </c>
      <c r="P221" s="73">
        <f t="shared" si="154"/>
        <v>0</v>
      </c>
      <c r="R221" s="119"/>
    </row>
    <row r="222" spans="1:18" s="83" customFormat="1" ht="24.95" customHeight="1" x14ac:dyDescent="0.25">
      <c r="A222" s="71" t="s">
        <v>222</v>
      </c>
      <c r="B222" s="72">
        <v>383285</v>
      </c>
      <c r="C222" s="72">
        <v>383285</v>
      </c>
      <c r="D222" s="72">
        <v>383285</v>
      </c>
      <c r="E222" s="72"/>
      <c r="F222" s="72"/>
      <c r="G222" s="72"/>
      <c r="H222" s="96">
        <f t="shared" si="155"/>
        <v>0</v>
      </c>
      <c r="I222" s="120"/>
      <c r="J222" s="120"/>
      <c r="K222" s="72">
        <f t="shared" si="156"/>
        <v>0</v>
      </c>
      <c r="L222" s="72"/>
      <c r="M222" s="72">
        <f t="shared" si="157"/>
        <v>383285</v>
      </c>
      <c r="N222" s="72">
        <f t="shared" si="158"/>
        <v>383285</v>
      </c>
      <c r="O222" s="73">
        <f t="shared" si="159"/>
        <v>0</v>
      </c>
      <c r="P222" s="73">
        <f t="shared" si="154"/>
        <v>0</v>
      </c>
      <c r="R222" s="119"/>
    </row>
    <row r="223" spans="1:18" s="83" customFormat="1" ht="24.95" customHeight="1" x14ac:dyDescent="0.25">
      <c r="A223" s="71" t="s">
        <v>223</v>
      </c>
      <c r="B223" s="72">
        <v>383285</v>
      </c>
      <c r="C223" s="72">
        <v>383285</v>
      </c>
      <c r="D223" s="72">
        <v>383285</v>
      </c>
      <c r="E223" s="72"/>
      <c r="F223" s="72"/>
      <c r="G223" s="72"/>
      <c r="H223" s="96">
        <f t="shared" si="155"/>
        <v>0</v>
      </c>
      <c r="I223" s="120"/>
      <c r="J223" s="120"/>
      <c r="K223" s="72">
        <f t="shared" si="156"/>
        <v>0</v>
      </c>
      <c r="L223" s="72"/>
      <c r="M223" s="72">
        <f t="shared" si="157"/>
        <v>383285</v>
      </c>
      <c r="N223" s="72">
        <f t="shared" si="158"/>
        <v>383285</v>
      </c>
      <c r="O223" s="73">
        <f t="shared" si="159"/>
        <v>0</v>
      </c>
      <c r="P223" s="73">
        <f t="shared" si="154"/>
        <v>0</v>
      </c>
      <c r="R223" s="119"/>
    </row>
    <row r="224" spans="1:18" s="83" customFormat="1" ht="24.95" customHeight="1" x14ac:dyDescent="0.25">
      <c r="A224" s="71" t="s">
        <v>224</v>
      </c>
      <c r="B224" s="72">
        <v>383285</v>
      </c>
      <c r="C224" s="72">
        <v>383285</v>
      </c>
      <c r="D224" s="72">
        <v>383285</v>
      </c>
      <c r="E224" s="72"/>
      <c r="F224" s="72"/>
      <c r="G224" s="72"/>
      <c r="H224" s="96">
        <f t="shared" si="155"/>
        <v>0</v>
      </c>
      <c r="I224" s="120"/>
      <c r="J224" s="120"/>
      <c r="K224" s="72">
        <f t="shared" si="156"/>
        <v>0</v>
      </c>
      <c r="L224" s="72"/>
      <c r="M224" s="72">
        <f t="shared" si="157"/>
        <v>383285</v>
      </c>
      <c r="N224" s="72">
        <f t="shared" si="158"/>
        <v>383285</v>
      </c>
      <c r="O224" s="73">
        <f t="shared" si="159"/>
        <v>0</v>
      </c>
      <c r="P224" s="73">
        <f t="shared" si="154"/>
        <v>0</v>
      </c>
      <c r="R224" s="119"/>
    </row>
    <row r="225" spans="1:18" s="83" customFormat="1" ht="24.95" customHeight="1" x14ac:dyDescent="0.25">
      <c r="A225" s="71" t="s">
        <v>225</v>
      </c>
      <c r="B225" s="72">
        <v>383285</v>
      </c>
      <c r="C225" s="72">
        <v>383285</v>
      </c>
      <c r="D225" s="72">
        <v>383285</v>
      </c>
      <c r="E225" s="72"/>
      <c r="F225" s="72"/>
      <c r="G225" s="72"/>
      <c r="H225" s="96">
        <f t="shared" si="155"/>
        <v>0</v>
      </c>
      <c r="I225" s="120"/>
      <c r="J225" s="120"/>
      <c r="K225" s="72">
        <f t="shared" si="156"/>
        <v>0</v>
      </c>
      <c r="L225" s="72"/>
      <c r="M225" s="72">
        <f t="shared" si="157"/>
        <v>383285</v>
      </c>
      <c r="N225" s="72">
        <f t="shared" si="158"/>
        <v>383285</v>
      </c>
      <c r="O225" s="73">
        <f t="shared" si="159"/>
        <v>0</v>
      </c>
      <c r="P225" s="73">
        <f t="shared" si="154"/>
        <v>0</v>
      </c>
      <c r="R225" s="119"/>
    </row>
    <row r="226" spans="1:18" s="83" customFormat="1" ht="24.95" customHeight="1" x14ac:dyDescent="0.25">
      <c r="A226" s="71" t="s">
        <v>226</v>
      </c>
      <c r="B226" s="72">
        <v>383285</v>
      </c>
      <c r="C226" s="72">
        <v>383285</v>
      </c>
      <c r="D226" s="72">
        <v>383285</v>
      </c>
      <c r="E226" s="72"/>
      <c r="F226" s="72"/>
      <c r="G226" s="72"/>
      <c r="H226" s="96">
        <f t="shared" si="155"/>
        <v>0</v>
      </c>
      <c r="I226" s="120"/>
      <c r="J226" s="120"/>
      <c r="K226" s="72">
        <f t="shared" si="156"/>
        <v>0</v>
      </c>
      <c r="L226" s="72"/>
      <c r="M226" s="72">
        <f t="shared" si="157"/>
        <v>383285</v>
      </c>
      <c r="N226" s="72">
        <f t="shared" si="158"/>
        <v>383285</v>
      </c>
      <c r="O226" s="73">
        <f t="shared" si="159"/>
        <v>0</v>
      </c>
      <c r="P226" s="73">
        <f t="shared" si="154"/>
        <v>0</v>
      </c>
      <c r="R226" s="119"/>
    </row>
    <row r="227" spans="1:18" s="83" customFormat="1" ht="24.95" customHeight="1" x14ac:dyDescent="0.25">
      <c r="A227" s="71" t="s">
        <v>227</v>
      </c>
      <c r="B227" s="72">
        <v>383285</v>
      </c>
      <c r="C227" s="72">
        <v>383285</v>
      </c>
      <c r="D227" s="72">
        <v>383285</v>
      </c>
      <c r="E227" s="72"/>
      <c r="F227" s="72"/>
      <c r="G227" s="72"/>
      <c r="H227" s="96">
        <f t="shared" si="155"/>
        <v>0</v>
      </c>
      <c r="I227" s="120"/>
      <c r="J227" s="120"/>
      <c r="K227" s="72">
        <f t="shared" si="156"/>
        <v>0</v>
      </c>
      <c r="L227" s="72"/>
      <c r="M227" s="72">
        <f t="shared" si="157"/>
        <v>383285</v>
      </c>
      <c r="N227" s="72">
        <f t="shared" si="158"/>
        <v>383285</v>
      </c>
      <c r="O227" s="73">
        <f t="shared" si="159"/>
        <v>0</v>
      </c>
      <c r="P227" s="73">
        <f t="shared" si="154"/>
        <v>0</v>
      </c>
      <c r="R227" s="119"/>
    </row>
    <row r="228" spans="1:18" s="83" customFormat="1" ht="24.95" customHeight="1" x14ac:dyDescent="0.25">
      <c r="A228" s="71" t="s">
        <v>228</v>
      </c>
      <c r="B228" s="72">
        <v>383285</v>
      </c>
      <c r="C228" s="72">
        <v>383285</v>
      </c>
      <c r="D228" s="72">
        <v>383285</v>
      </c>
      <c r="E228" s="72"/>
      <c r="F228" s="72"/>
      <c r="G228" s="72"/>
      <c r="H228" s="96">
        <f t="shared" si="155"/>
        <v>0</v>
      </c>
      <c r="I228" s="120"/>
      <c r="J228" s="120"/>
      <c r="K228" s="72">
        <f t="shared" si="156"/>
        <v>0</v>
      </c>
      <c r="L228" s="72"/>
      <c r="M228" s="72">
        <f t="shared" si="157"/>
        <v>383285</v>
      </c>
      <c r="N228" s="72">
        <f t="shared" si="158"/>
        <v>383285</v>
      </c>
      <c r="O228" s="73">
        <f t="shared" si="159"/>
        <v>0</v>
      </c>
      <c r="P228" s="73">
        <f t="shared" si="154"/>
        <v>0</v>
      </c>
      <c r="R228" s="119"/>
    </row>
    <row r="229" spans="1:18" s="83" customFormat="1" ht="24.95" customHeight="1" x14ac:dyDescent="0.25">
      <c r="A229" s="71" t="s">
        <v>229</v>
      </c>
      <c r="B229" s="72">
        <v>383285</v>
      </c>
      <c r="C229" s="72">
        <v>383285</v>
      </c>
      <c r="D229" s="72">
        <v>383285</v>
      </c>
      <c r="E229" s="72"/>
      <c r="F229" s="72"/>
      <c r="G229" s="72"/>
      <c r="H229" s="96">
        <f t="shared" si="155"/>
        <v>0</v>
      </c>
      <c r="I229" s="120"/>
      <c r="J229" s="120"/>
      <c r="K229" s="72">
        <f t="shared" si="156"/>
        <v>0</v>
      </c>
      <c r="L229" s="72"/>
      <c r="M229" s="72">
        <f t="shared" si="157"/>
        <v>383285</v>
      </c>
      <c r="N229" s="72">
        <f t="shared" si="158"/>
        <v>383285</v>
      </c>
      <c r="O229" s="73">
        <f t="shared" si="159"/>
        <v>0</v>
      </c>
      <c r="P229" s="73">
        <f t="shared" si="154"/>
        <v>0</v>
      </c>
      <c r="R229" s="119"/>
    </row>
    <row r="230" spans="1:18" s="83" customFormat="1" ht="24.95" customHeight="1" x14ac:dyDescent="0.25">
      <c r="A230" s="71" t="s">
        <v>230</v>
      </c>
      <c r="B230" s="72">
        <v>383285</v>
      </c>
      <c r="C230" s="72">
        <v>383285</v>
      </c>
      <c r="D230" s="72">
        <v>383285</v>
      </c>
      <c r="E230" s="72"/>
      <c r="F230" s="72"/>
      <c r="G230" s="72"/>
      <c r="H230" s="96">
        <f t="shared" si="155"/>
        <v>0</v>
      </c>
      <c r="I230" s="120"/>
      <c r="J230" s="120"/>
      <c r="K230" s="72">
        <f t="shared" si="156"/>
        <v>0</v>
      </c>
      <c r="L230" s="72"/>
      <c r="M230" s="72">
        <f t="shared" si="157"/>
        <v>383285</v>
      </c>
      <c r="N230" s="72">
        <f t="shared" si="158"/>
        <v>383285</v>
      </c>
      <c r="O230" s="73">
        <f t="shared" si="159"/>
        <v>0</v>
      </c>
      <c r="P230" s="73">
        <f t="shared" si="154"/>
        <v>0</v>
      </c>
      <c r="R230" s="119"/>
    </row>
    <row r="231" spans="1:18" s="83" customFormat="1" ht="39.950000000000003" customHeight="1" x14ac:dyDescent="0.25">
      <c r="A231" s="60" t="s">
        <v>231</v>
      </c>
      <c r="B231" s="61">
        <f>+B232+B238+B244</f>
        <v>1521140</v>
      </c>
      <c r="C231" s="61">
        <f t="shared" ref="C231:E231" si="162">+C232+C238+C244</f>
        <v>1842927</v>
      </c>
      <c r="D231" s="61">
        <f t="shared" si="162"/>
        <v>1842927</v>
      </c>
      <c r="E231" s="61">
        <f t="shared" si="162"/>
        <v>5946</v>
      </c>
      <c r="F231" s="61"/>
      <c r="G231" s="61"/>
      <c r="H231" s="62">
        <f>+E231/D231*100</f>
        <v>0.32263893252418568</v>
      </c>
      <c r="I231" s="61">
        <f>+I232+I238+I244</f>
        <v>0</v>
      </c>
      <c r="J231" s="61">
        <f t="shared" ref="J231:N231" si="163">+J232+J238+J244</f>
        <v>0</v>
      </c>
      <c r="K231" s="61">
        <f t="shared" si="163"/>
        <v>5946</v>
      </c>
      <c r="L231" s="61">
        <f t="shared" si="163"/>
        <v>0</v>
      </c>
      <c r="M231" s="61">
        <f t="shared" si="163"/>
        <v>1727841</v>
      </c>
      <c r="N231" s="61">
        <f t="shared" si="163"/>
        <v>1727841</v>
      </c>
      <c r="O231" s="62">
        <f t="shared" si="159"/>
        <v>0.32263893252418568</v>
      </c>
      <c r="P231" s="62">
        <f t="shared" si="154"/>
        <v>0.32263893252418568</v>
      </c>
      <c r="R231" s="119"/>
    </row>
    <row r="232" spans="1:18" s="122" customFormat="1" ht="35.1" customHeight="1" x14ac:dyDescent="0.25">
      <c r="A232" s="65" t="s">
        <v>232</v>
      </c>
      <c r="B232" s="66">
        <f>SUM(B233:B237)</f>
        <v>741600</v>
      </c>
      <c r="C232" s="66">
        <f t="shared" ref="C232:E232" si="164">SUM(C233:C237)</f>
        <v>774786</v>
      </c>
      <c r="D232" s="66">
        <f t="shared" si="164"/>
        <v>774786</v>
      </c>
      <c r="E232" s="66">
        <f t="shared" si="164"/>
        <v>0</v>
      </c>
      <c r="F232" s="66"/>
      <c r="G232" s="66"/>
      <c r="H232" s="67">
        <f t="shared" ref="H232:H246" si="165">+E232/D232*100</f>
        <v>0</v>
      </c>
      <c r="I232" s="66">
        <f>SUM(I233:I237)</f>
        <v>0</v>
      </c>
      <c r="J232" s="66">
        <f t="shared" ref="J232:N232" si="166">SUM(J233:J237)</f>
        <v>0</v>
      </c>
      <c r="K232" s="66">
        <f t="shared" si="166"/>
        <v>0</v>
      </c>
      <c r="L232" s="66">
        <f t="shared" si="166"/>
        <v>0</v>
      </c>
      <c r="M232" s="66">
        <f t="shared" si="166"/>
        <v>774786</v>
      </c>
      <c r="N232" s="66">
        <f t="shared" si="166"/>
        <v>774786</v>
      </c>
      <c r="O232" s="68">
        <f t="shared" si="159"/>
        <v>0</v>
      </c>
      <c r="P232" s="68">
        <f t="shared" si="154"/>
        <v>0</v>
      </c>
      <c r="R232" s="123"/>
    </row>
    <row r="233" spans="1:18" s="84" customFormat="1" ht="30.75" customHeight="1" x14ac:dyDescent="0.25">
      <c r="A233" s="95" t="s">
        <v>233</v>
      </c>
      <c r="B233" s="72">
        <v>60000</v>
      </c>
      <c r="C233" s="72">
        <v>60000</v>
      </c>
      <c r="D233" s="72">
        <v>60000</v>
      </c>
      <c r="E233" s="72"/>
      <c r="F233" s="72"/>
      <c r="G233" s="72"/>
      <c r="H233" s="96">
        <f t="shared" si="165"/>
        <v>0</v>
      </c>
      <c r="I233" s="72"/>
      <c r="J233" s="72"/>
      <c r="K233" s="72">
        <f>+E233+I233+J233</f>
        <v>0</v>
      </c>
      <c r="L233" s="72"/>
      <c r="M233" s="72">
        <f t="shared" ref="M233:M243" si="167">+D233-K233</f>
        <v>60000</v>
      </c>
      <c r="N233" s="72">
        <f>+C233-K233</f>
        <v>60000</v>
      </c>
      <c r="O233" s="73">
        <f t="shared" si="159"/>
        <v>0</v>
      </c>
      <c r="P233" s="73">
        <f t="shared" si="154"/>
        <v>0</v>
      </c>
      <c r="R233" s="124"/>
    </row>
    <row r="234" spans="1:18" s="84" customFormat="1" ht="24.95" customHeight="1" x14ac:dyDescent="0.25">
      <c r="A234" s="95" t="s">
        <v>234</v>
      </c>
      <c r="B234" s="72">
        <v>219600</v>
      </c>
      <c r="C234" s="72">
        <v>241600</v>
      </c>
      <c r="D234" s="72">
        <v>241600</v>
      </c>
      <c r="E234" s="72"/>
      <c r="F234" s="72"/>
      <c r="G234" s="72"/>
      <c r="H234" s="96">
        <f t="shared" si="165"/>
        <v>0</v>
      </c>
      <c r="I234" s="72"/>
      <c r="J234" s="72"/>
      <c r="K234" s="72">
        <f>+E234+I234+J234</f>
        <v>0</v>
      </c>
      <c r="L234" s="72"/>
      <c r="M234" s="72">
        <f t="shared" si="167"/>
        <v>241600</v>
      </c>
      <c r="N234" s="72">
        <f t="shared" ref="N234:N246" si="168">+C234-K234</f>
        <v>241600</v>
      </c>
      <c r="O234" s="73">
        <f t="shared" si="159"/>
        <v>0</v>
      </c>
      <c r="P234" s="73">
        <f t="shared" si="154"/>
        <v>0</v>
      </c>
      <c r="R234" s="124"/>
    </row>
    <row r="235" spans="1:18" s="84" customFormat="1" ht="24.95" customHeight="1" x14ac:dyDescent="0.25">
      <c r="A235" s="95" t="s">
        <v>235</v>
      </c>
      <c r="B235" s="72">
        <v>80000</v>
      </c>
      <c r="C235" s="72">
        <v>61221</v>
      </c>
      <c r="D235" s="72">
        <v>61221</v>
      </c>
      <c r="E235" s="72"/>
      <c r="F235" s="72"/>
      <c r="G235" s="72"/>
      <c r="H235" s="96">
        <f t="shared" si="165"/>
        <v>0</v>
      </c>
      <c r="I235" s="72"/>
      <c r="J235" s="72"/>
      <c r="K235" s="72">
        <f t="shared" si="156"/>
        <v>0</v>
      </c>
      <c r="L235" s="72"/>
      <c r="M235" s="72">
        <f t="shared" si="167"/>
        <v>61221</v>
      </c>
      <c r="N235" s="72">
        <f t="shared" si="168"/>
        <v>61221</v>
      </c>
      <c r="O235" s="73">
        <f t="shared" si="159"/>
        <v>0</v>
      </c>
      <c r="P235" s="73">
        <f t="shared" si="154"/>
        <v>0</v>
      </c>
      <c r="R235" s="124"/>
    </row>
    <row r="236" spans="1:18" s="84" customFormat="1" ht="24.95" customHeight="1" x14ac:dyDescent="0.25">
      <c r="A236" s="95" t="s">
        <v>236</v>
      </c>
      <c r="B236" s="72">
        <v>182000</v>
      </c>
      <c r="C236" s="72">
        <v>182000</v>
      </c>
      <c r="D236" s="72">
        <v>182000</v>
      </c>
      <c r="E236" s="72"/>
      <c r="F236" s="72"/>
      <c r="G236" s="72"/>
      <c r="H236" s="96">
        <f t="shared" si="165"/>
        <v>0</v>
      </c>
      <c r="I236" s="72"/>
      <c r="J236" s="72"/>
      <c r="K236" s="72">
        <f t="shared" si="156"/>
        <v>0</v>
      </c>
      <c r="L236" s="72"/>
      <c r="M236" s="72">
        <f t="shared" si="167"/>
        <v>182000</v>
      </c>
      <c r="N236" s="72">
        <f t="shared" si="168"/>
        <v>182000</v>
      </c>
      <c r="O236" s="73">
        <f>+K236/D236*100</f>
        <v>0</v>
      </c>
      <c r="P236" s="73">
        <f t="shared" si="154"/>
        <v>0</v>
      </c>
      <c r="R236" s="124"/>
    </row>
    <row r="237" spans="1:18" s="84" customFormat="1" ht="24.95" customHeight="1" x14ac:dyDescent="0.25">
      <c r="A237" s="95" t="s">
        <v>237</v>
      </c>
      <c r="B237" s="72">
        <v>200000</v>
      </c>
      <c r="C237" s="72">
        <v>229965</v>
      </c>
      <c r="D237" s="72">
        <v>229965</v>
      </c>
      <c r="E237" s="72"/>
      <c r="F237" s="72"/>
      <c r="G237" s="72"/>
      <c r="H237" s="96">
        <f t="shared" si="165"/>
        <v>0</v>
      </c>
      <c r="I237" s="72"/>
      <c r="J237" s="72"/>
      <c r="K237" s="72">
        <f t="shared" si="156"/>
        <v>0</v>
      </c>
      <c r="L237" s="72"/>
      <c r="M237" s="72">
        <f t="shared" si="167"/>
        <v>229965</v>
      </c>
      <c r="N237" s="72">
        <f t="shared" si="168"/>
        <v>229965</v>
      </c>
      <c r="O237" s="73">
        <f t="shared" si="159"/>
        <v>0</v>
      </c>
      <c r="P237" s="73">
        <f t="shared" si="154"/>
        <v>0</v>
      </c>
      <c r="R237" s="124"/>
    </row>
    <row r="238" spans="1:18" s="122" customFormat="1" ht="35.1" customHeight="1" x14ac:dyDescent="0.25">
      <c r="A238" s="65" t="s">
        <v>238</v>
      </c>
      <c r="B238" s="66">
        <f>+B240+B241+B242+B243+B239</f>
        <v>751340</v>
      </c>
      <c r="C238" s="66">
        <f t="shared" ref="C238:D238" si="169">+C240+C241+C242+C243+C239</f>
        <v>714340</v>
      </c>
      <c r="D238" s="66">
        <f t="shared" si="169"/>
        <v>714340</v>
      </c>
      <c r="E238" s="66">
        <f t="shared" ref="E238:G238" si="170">+E240+E241+E242+E243</f>
        <v>5946</v>
      </c>
      <c r="F238" s="66">
        <f t="shared" si="170"/>
        <v>0</v>
      </c>
      <c r="G238" s="66">
        <f t="shared" si="170"/>
        <v>0</v>
      </c>
      <c r="H238" s="67">
        <f t="shared" si="165"/>
        <v>0.83237673936780809</v>
      </c>
      <c r="I238" s="66">
        <f>SUM(I239:I243)</f>
        <v>0</v>
      </c>
      <c r="J238" s="66">
        <f>SUM(J239:J243)</f>
        <v>0</v>
      </c>
      <c r="K238" s="66">
        <f t="shared" ref="K238" si="171">SUM(K240:K243)</f>
        <v>5946</v>
      </c>
      <c r="L238" s="66">
        <f>SUM(L239:L243)</f>
        <v>0</v>
      </c>
      <c r="M238" s="66">
        <f>SUM(M239:M243)</f>
        <v>599254</v>
      </c>
      <c r="N238" s="66">
        <f>SUM(N239:N243)</f>
        <v>599254</v>
      </c>
      <c r="O238" s="68">
        <f t="shared" si="159"/>
        <v>0.83237673936780809</v>
      </c>
      <c r="P238" s="68">
        <f t="shared" si="154"/>
        <v>0.83237673936780809</v>
      </c>
      <c r="R238" s="123"/>
    </row>
    <row r="239" spans="1:18" s="122" customFormat="1" ht="35.1" customHeight="1" x14ac:dyDescent="0.25">
      <c r="A239" s="125" t="s">
        <v>239</v>
      </c>
      <c r="B239" s="126">
        <v>0</v>
      </c>
      <c r="C239" s="126">
        <v>109140</v>
      </c>
      <c r="D239" s="126">
        <v>109140</v>
      </c>
      <c r="E239" s="126"/>
      <c r="F239" s="126"/>
      <c r="G239" s="126"/>
      <c r="H239" s="96">
        <f t="shared" si="165"/>
        <v>0</v>
      </c>
      <c r="I239" s="126"/>
      <c r="J239" s="126"/>
      <c r="K239" s="72">
        <f t="shared" si="156"/>
        <v>0</v>
      </c>
      <c r="L239" s="126"/>
      <c r="M239" s="126"/>
      <c r="N239" s="126"/>
      <c r="O239" s="73">
        <f t="shared" si="159"/>
        <v>0</v>
      </c>
      <c r="P239" s="73">
        <f t="shared" si="154"/>
        <v>0</v>
      </c>
      <c r="R239" s="123"/>
    </row>
    <row r="240" spans="1:18" s="84" customFormat="1" ht="24.95" customHeight="1" x14ac:dyDescent="0.25">
      <c r="A240" s="95" t="s">
        <v>240</v>
      </c>
      <c r="B240" s="72">
        <v>262200</v>
      </c>
      <c r="C240" s="72">
        <v>293200</v>
      </c>
      <c r="D240" s="72">
        <v>293200</v>
      </c>
      <c r="E240" s="72">
        <v>5946</v>
      </c>
      <c r="F240" s="72"/>
      <c r="G240" s="72"/>
      <c r="H240" s="96">
        <f t="shared" si="165"/>
        <v>2.027967257844475</v>
      </c>
      <c r="I240" s="72"/>
      <c r="J240" s="72"/>
      <c r="K240" s="72">
        <f t="shared" si="156"/>
        <v>5946</v>
      </c>
      <c r="L240" s="72"/>
      <c r="M240" s="72">
        <f t="shared" si="167"/>
        <v>287254</v>
      </c>
      <c r="N240" s="72">
        <f t="shared" si="168"/>
        <v>287254</v>
      </c>
      <c r="O240" s="73">
        <f t="shared" si="159"/>
        <v>2.027967257844475</v>
      </c>
      <c r="P240" s="73">
        <f t="shared" si="154"/>
        <v>2.027967257844475</v>
      </c>
      <c r="R240" s="124"/>
    </row>
    <row r="241" spans="1:23" s="84" customFormat="1" ht="24.95" customHeight="1" x14ac:dyDescent="0.25">
      <c r="A241" s="95" t="s">
        <v>241</v>
      </c>
      <c r="B241" s="72">
        <v>300000</v>
      </c>
      <c r="C241" s="72">
        <v>300000</v>
      </c>
      <c r="D241" s="72">
        <v>300000</v>
      </c>
      <c r="E241" s="72"/>
      <c r="F241" s="72"/>
      <c r="G241" s="72"/>
      <c r="H241" s="96">
        <f t="shared" si="165"/>
        <v>0</v>
      </c>
      <c r="I241" s="72"/>
      <c r="J241" s="72"/>
      <c r="K241" s="72">
        <f t="shared" si="156"/>
        <v>0</v>
      </c>
      <c r="L241" s="72"/>
      <c r="M241" s="72">
        <f t="shared" si="167"/>
        <v>300000</v>
      </c>
      <c r="N241" s="72">
        <f t="shared" si="168"/>
        <v>300000</v>
      </c>
      <c r="O241" s="73">
        <f t="shared" si="159"/>
        <v>0</v>
      </c>
      <c r="P241" s="73">
        <f t="shared" si="154"/>
        <v>0</v>
      </c>
      <c r="R241" s="124"/>
    </row>
    <row r="242" spans="1:23" s="84" customFormat="1" ht="24.95" customHeight="1" x14ac:dyDescent="0.25">
      <c r="A242" s="95" t="s">
        <v>242</v>
      </c>
      <c r="B242" s="72">
        <v>80000</v>
      </c>
      <c r="C242" s="72">
        <v>12000</v>
      </c>
      <c r="D242" s="72">
        <v>12000</v>
      </c>
      <c r="E242" s="72"/>
      <c r="F242" s="72"/>
      <c r="G242" s="72"/>
      <c r="H242" s="96">
        <f t="shared" si="165"/>
        <v>0</v>
      </c>
      <c r="I242" s="72"/>
      <c r="J242" s="72"/>
      <c r="K242" s="72">
        <f t="shared" si="156"/>
        <v>0</v>
      </c>
      <c r="L242" s="72"/>
      <c r="M242" s="72">
        <f t="shared" si="167"/>
        <v>12000</v>
      </c>
      <c r="N242" s="72">
        <f t="shared" si="168"/>
        <v>12000</v>
      </c>
      <c r="O242" s="73">
        <f t="shared" si="159"/>
        <v>0</v>
      </c>
      <c r="P242" s="73">
        <f t="shared" si="154"/>
        <v>0</v>
      </c>
      <c r="R242" s="124"/>
    </row>
    <row r="243" spans="1:23" s="84" customFormat="1" ht="30.75" customHeight="1" x14ac:dyDescent="0.25">
      <c r="A243" s="95" t="s">
        <v>243</v>
      </c>
      <c r="B243" s="72">
        <v>109140</v>
      </c>
      <c r="C243" s="72">
        <v>0</v>
      </c>
      <c r="D243" s="72">
        <v>0</v>
      </c>
      <c r="E243" s="72"/>
      <c r="F243" s="72"/>
      <c r="G243" s="72"/>
      <c r="H243" s="96" t="e">
        <f t="shared" si="165"/>
        <v>#DIV/0!</v>
      </c>
      <c r="I243" s="72"/>
      <c r="J243" s="72"/>
      <c r="K243" s="72">
        <f t="shared" si="156"/>
        <v>0</v>
      </c>
      <c r="L243" s="72"/>
      <c r="M243" s="72">
        <f t="shared" si="167"/>
        <v>0</v>
      </c>
      <c r="N243" s="72">
        <f t="shared" si="168"/>
        <v>0</v>
      </c>
      <c r="O243" s="73" t="e">
        <f t="shared" si="159"/>
        <v>#DIV/0!</v>
      </c>
      <c r="P243" s="73" t="e">
        <f t="shared" si="154"/>
        <v>#DIV/0!</v>
      </c>
      <c r="R243" s="124"/>
    </row>
    <row r="244" spans="1:23" s="127" customFormat="1" ht="35.1" customHeight="1" x14ac:dyDescent="0.25">
      <c r="A244" s="65" t="s">
        <v>244</v>
      </c>
      <c r="B244" s="66">
        <f>+B245+B246</f>
        <v>28200</v>
      </c>
      <c r="C244" s="66">
        <f t="shared" ref="C244:G244" si="172">+C245+C246</f>
        <v>353801</v>
      </c>
      <c r="D244" s="66">
        <f t="shared" si="172"/>
        <v>353801</v>
      </c>
      <c r="E244" s="66">
        <f t="shared" si="172"/>
        <v>0</v>
      </c>
      <c r="F244" s="66">
        <f t="shared" si="172"/>
        <v>0</v>
      </c>
      <c r="G244" s="66">
        <f t="shared" si="172"/>
        <v>0</v>
      </c>
      <c r="H244" s="67">
        <f t="shared" si="165"/>
        <v>0</v>
      </c>
      <c r="I244" s="66">
        <f>+I245+I246</f>
        <v>0</v>
      </c>
      <c r="J244" s="66">
        <f>+J245+J246</f>
        <v>0</v>
      </c>
      <c r="K244" s="66">
        <f t="shared" si="156"/>
        <v>0</v>
      </c>
      <c r="L244" s="66">
        <f>+L245+L246</f>
        <v>0</v>
      </c>
      <c r="M244" s="66">
        <f t="shared" ref="M244:N244" si="173">+M245+M246</f>
        <v>353801</v>
      </c>
      <c r="N244" s="66">
        <f t="shared" si="173"/>
        <v>353801</v>
      </c>
      <c r="O244" s="68">
        <f t="shared" si="159"/>
        <v>0</v>
      </c>
      <c r="P244" s="68">
        <f t="shared" ref="P244:P246" si="174">+K244/C244*100</f>
        <v>0</v>
      </c>
      <c r="R244" s="128"/>
    </row>
    <row r="245" spans="1:23" s="83" customFormat="1" ht="27.75" customHeight="1" x14ac:dyDescent="0.25">
      <c r="A245" s="95" t="s">
        <v>245</v>
      </c>
      <c r="B245" s="72">
        <v>28200</v>
      </c>
      <c r="C245" s="72">
        <v>302981</v>
      </c>
      <c r="D245" s="72">
        <v>302981</v>
      </c>
      <c r="E245" s="72"/>
      <c r="F245" s="72"/>
      <c r="G245" s="72"/>
      <c r="H245" s="96">
        <f t="shared" si="165"/>
        <v>0</v>
      </c>
      <c r="I245" s="72"/>
      <c r="J245" s="72"/>
      <c r="K245" s="72">
        <f t="shared" si="156"/>
        <v>0</v>
      </c>
      <c r="L245" s="72"/>
      <c r="M245" s="72">
        <f>+D245-K245</f>
        <v>302981</v>
      </c>
      <c r="N245" s="72">
        <f t="shared" si="168"/>
        <v>302981</v>
      </c>
      <c r="O245" s="73">
        <f t="shared" si="159"/>
        <v>0</v>
      </c>
      <c r="P245" s="73">
        <f t="shared" si="174"/>
        <v>0</v>
      </c>
      <c r="R245" s="119"/>
    </row>
    <row r="246" spans="1:23" s="83" customFormat="1" ht="42.75" customHeight="1" x14ac:dyDescent="0.25">
      <c r="A246" s="95" t="s">
        <v>246</v>
      </c>
      <c r="B246" s="72">
        <v>0</v>
      </c>
      <c r="C246" s="72">
        <v>50820</v>
      </c>
      <c r="D246" s="72">
        <v>50820</v>
      </c>
      <c r="E246" s="72"/>
      <c r="F246" s="72"/>
      <c r="G246" s="72"/>
      <c r="H246" s="96">
        <f t="shared" si="165"/>
        <v>0</v>
      </c>
      <c r="I246" s="72"/>
      <c r="J246" s="72"/>
      <c r="K246" s="72">
        <f t="shared" si="156"/>
        <v>0</v>
      </c>
      <c r="L246" s="72"/>
      <c r="M246" s="72">
        <f t="shared" ref="M246" si="175">+D246-K246</f>
        <v>50820</v>
      </c>
      <c r="N246" s="72">
        <f t="shared" si="168"/>
        <v>50820</v>
      </c>
      <c r="O246" s="73">
        <f t="shared" si="159"/>
        <v>0</v>
      </c>
      <c r="P246" s="73">
        <f t="shared" si="174"/>
        <v>0</v>
      </c>
      <c r="R246" s="119"/>
    </row>
    <row r="247" spans="1:23" x14ac:dyDescent="0.25">
      <c r="J247" s="133"/>
      <c r="K247" s="134"/>
    </row>
    <row r="248" spans="1:23" s="139" customFormat="1" x14ac:dyDescent="0.25">
      <c r="A248" s="129"/>
      <c r="B248" s="130"/>
      <c r="C248" s="130"/>
      <c r="D248" s="130"/>
      <c r="E248" s="131"/>
      <c r="F248" s="131"/>
      <c r="G248" s="131"/>
      <c r="H248" s="131"/>
      <c r="I248" s="132"/>
      <c r="J248" s="137"/>
      <c r="K248" s="138"/>
      <c r="L248" s="135"/>
      <c r="M248" s="130"/>
      <c r="N248" s="130"/>
      <c r="O248" s="136"/>
      <c r="P248" s="136"/>
      <c r="Q248"/>
      <c r="R248" s="19"/>
      <c r="S248"/>
      <c r="T248"/>
      <c r="U248"/>
      <c r="V248"/>
      <c r="W248"/>
    </row>
    <row r="249" spans="1:23" x14ac:dyDescent="0.25">
      <c r="J249" s="140"/>
      <c r="K249" s="138"/>
    </row>
    <row r="250" spans="1:23" x14ac:dyDescent="0.25">
      <c r="J250" s="140"/>
      <c r="K250" s="141" t="s">
        <v>247</v>
      </c>
    </row>
    <row r="251" spans="1:23" x14ac:dyDescent="0.25">
      <c r="J251" s="131"/>
    </row>
    <row r="257" spans="1:23" s="83" customFormat="1" x14ac:dyDescent="0.25">
      <c r="A257" s="129"/>
      <c r="B257" s="130"/>
      <c r="C257" s="130"/>
      <c r="D257" s="130"/>
      <c r="E257" s="131"/>
      <c r="F257" s="131"/>
      <c r="G257" s="131"/>
      <c r="H257" s="131"/>
      <c r="I257" s="132"/>
      <c r="J257" s="141"/>
      <c r="K257" s="141"/>
      <c r="L257" s="135"/>
      <c r="M257" s="130"/>
      <c r="N257" s="130"/>
      <c r="O257" s="136"/>
      <c r="P257" s="136"/>
      <c r="Q257"/>
      <c r="R257" s="19"/>
      <c r="S257"/>
      <c r="T257"/>
      <c r="U257"/>
      <c r="V257"/>
      <c r="W257"/>
    </row>
    <row r="269" spans="1:23" s="83" customFormat="1" x14ac:dyDescent="0.25">
      <c r="A269" s="129"/>
      <c r="B269" s="130"/>
      <c r="C269" s="130"/>
      <c r="D269" s="130"/>
      <c r="E269" s="131"/>
      <c r="F269" s="131"/>
      <c r="G269" s="131"/>
      <c r="H269" s="131"/>
      <c r="I269" s="132"/>
      <c r="J269" s="141"/>
      <c r="K269" s="141"/>
      <c r="L269" s="131"/>
      <c r="M269" s="130"/>
      <c r="N269" s="130"/>
      <c r="O269" s="136"/>
      <c r="P269" s="136"/>
      <c r="R269" s="19"/>
    </row>
  </sheetData>
  <mergeCells count="45">
    <mergeCell ref="M98:N98"/>
    <mergeCell ref="O98:P98"/>
    <mergeCell ref="A105:P105"/>
    <mergeCell ref="A95:P95"/>
    <mergeCell ref="A96:P96"/>
    <mergeCell ref="A97:P97"/>
    <mergeCell ref="A98:A100"/>
    <mergeCell ref="B98:C98"/>
    <mergeCell ref="D98:D99"/>
    <mergeCell ref="E98:I98"/>
    <mergeCell ref="J98:J99"/>
    <mergeCell ref="K98:K99"/>
    <mergeCell ref="L98:L99"/>
    <mergeCell ref="K24:K25"/>
    <mergeCell ref="L24:L25"/>
    <mergeCell ref="M24:N24"/>
    <mergeCell ref="O24:P24"/>
    <mergeCell ref="A27:P27"/>
    <mergeCell ref="A31:P31"/>
    <mergeCell ref="A11:P11"/>
    <mergeCell ref="A13:P13"/>
    <mergeCell ref="A21:P21"/>
    <mergeCell ref="A22:P22"/>
    <mergeCell ref="A23:P23"/>
    <mergeCell ref="A24:A26"/>
    <mergeCell ref="B24:C24"/>
    <mergeCell ref="D24:D25"/>
    <mergeCell ref="E24:I24"/>
    <mergeCell ref="J24:J25"/>
    <mergeCell ref="A7:P7"/>
    <mergeCell ref="A8:A10"/>
    <mergeCell ref="B8:C8"/>
    <mergeCell ref="D8:D9"/>
    <mergeCell ref="E8:I8"/>
    <mergeCell ref="J8:J9"/>
    <mergeCell ref="K8:K9"/>
    <mergeCell ref="L8:L9"/>
    <mergeCell ref="M8:N8"/>
    <mergeCell ref="O8:P8"/>
    <mergeCell ref="A1:P1"/>
    <mergeCell ref="A2:P2"/>
    <mergeCell ref="A3:P3"/>
    <mergeCell ref="A4:P4"/>
    <mergeCell ref="A5:P5"/>
    <mergeCell ref="A6:P6"/>
  </mergeCells>
  <printOptions horizontalCentered="1"/>
  <pageMargins left="0" right="0" top="0" bottom="0.59055118110236227" header="0" footer="0"/>
  <pageSetup paperSize="123" scale="56" orientation="landscape" r:id="rId1"/>
  <headerFooter>
    <oddFooter>&amp;LDirecciòn de Planificaciòn
Estrategìca y Presupuesto&amp;C&amp;P&amp;R&amp;T
&amp;D</oddFooter>
  </headerFooter>
  <rowBreaks count="6" manualBreakCount="6">
    <brk id="31" max="15" man="1"/>
    <brk id="50" max="15" man="1"/>
    <brk id="71" max="15" man="1"/>
    <brk id="94" max="15" man="1"/>
    <brk id="141" max="15" man="1"/>
    <brk id="1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 de agosto de 2020</vt:lpstr>
      <vt:lpstr>'31 de agosto de 2020'!Área_de_impresión</vt:lpstr>
      <vt:lpstr>'31 de agosto de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2020-09-03T21:10:22Z</dcterms:created>
  <dcterms:modified xsi:type="dcterms:W3CDTF">2020-09-03T21:11:16Z</dcterms:modified>
</cp:coreProperties>
</file>