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bgianareas\Documents\Logística\Datos de Recolección\"/>
    </mc:Choice>
  </mc:AlternateContent>
  <xr:revisionPtr revIDLastSave="0" documentId="13_ncr:1_{14D28D49-EE2C-4968-8995-B06D22DA894B}" xr6:coauthVersionLast="36" xr6:coauthVersionMax="36" xr10:uidLastSave="{00000000-0000-0000-0000-000000000000}"/>
  <bookViews>
    <workbookView xWindow="0" yWindow="0" windowWidth="20490" windowHeight="7530" tabRatio="676" activeTab="1" xr2:uid="{00000000-000D-0000-FFFF-FFFF00000000}"/>
  </bookViews>
  <sheets>
    <sheet name="Base de data total plan piloto" sheetId="31" r:id="rId1"/>
    <sheet name="Compendio Total 2014-2017" sheetId="3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34" l="1"/>
  <c r="R29" i="34"/>
  <c r="G19" i="34"/>
  <c r="G15" i="34"/>
  <c r="G16" i="34"/>
  <c r="G17" i="34"/>
  <c r="G14" i="34"/>
  <c r="G18" i="34" s="1"/>
  <c r="G23" i="34" s="1"/>
  <c r="G7" i="34"/>
  <c r="G5" i="34"/>
  <c r="G11" i="34"/>
  <c r="G8" i="34"/>
  <c r="G9" i="34"/>
  <c r="G10" i="34"/>
  <c r="F23" i="34"/>
  <c r="S6" i="34" l="1"/>
  <c r="S11" i="34"/>
  <c r="S13" i="34"/>
  <c r="S18" i="34"/>
  <c r="S20" i="34"/>
  <c r="S22" i="34"/>
  <c r="BO20" i="31" l="1"/>
  <c r="BO18" i="31"/>
  <c r="BO16" i="31"/>
  <c r="BO11" i="31"/>
  <c r="BO9" i="31"/>
  <c r="BO4" i="31"/>
  <c r="BG20" i="31"/>
  <c r="BG18" i="31"/>
  <c r="BG16" i="31"/>
  <c r="BG15" i="31"/>
  <c r="BH15" i="31" s="1"/>
  <c r="F16" i="34" s="1"/>
  <c r="BG14" i="31"/>
  <c r="BG13" i="31"/>
  <c r="BG11" i="31"/>
  <c r="BH11" i="31" s="1"/>
  <c r="F12" i="34" s="1"/>
  <c r="BG9" i="31"/>
  <c r="BG8" i="31"/>
  <c r="BG7" i="31"/>
  <c r="BH7" i="31" s="1"/>
  <c r="F8" i="34" s="1"/>
  <c r="BG6" i="31"/>
  <c r="BH6" i="31" s="1"/>
  <c r="F7" i="34" s="1"/>
  <c r="BH9" i="31"/>
  <c r="F10" i="34" s="1"/>
  <c r="BH13" i="31"/>
  <c r="F14" i="34" s="1"/>
  <c r="H14" i="34" s="1"/>
  <c r="BH8" i="31"/>
  <c r="F9" i="34" s="1"/>
  <c r="BH14" i="31"/>
  <c r="F15" i="34" s="1"/>
  <c r="BH16" i="31"/>
  <c r="F17" i="34" s="1"/>
  <c r="BH18" i="31"/>
  <c r="F19" i="34" s="1"/>
  <c r="BH20" i="31"/>
  <c r="BG4" i="31"/>
  <c r="BH4" i="31" s="1"/>
  <c r="F5" i="34" s="1"/>
  <c r="F6" i="34" s="1"/>
  <c r="BI6" i="31"/>
  <c r="BJ6" i="31" s="1"/>
  <c r="BI7" i="31"/>
  <c r="BJ7" i="31" s="1"/>
  <c r="BI8" i="31"/>
  <c r="BJ8" i="31" s="1"/>
  <c r="BI9" i="31"/>
  <c r="BJ9" i="31" s="1"/>
  <c r="BI11" i="31"/>
  <c r="BJ11" i="31" s="1"/>
  <c r="BI13" i="31"/>
  <c r="BJ13" i="31" s="1"/>
  <c r="BI14" i="31"/>
  <c r="BJ14" i="31" s="1"/>
  <c r="BI15" i="31"/>
  <c r="BJ15" i="31" s="1"/>
  <c r="BI16" i="31"/>
  <c r="BJ16" i="31" s="1"/>
  <c r="BI18" i="31"/>
  <c r="BJ18" i="31" s="1"/>
  <c r="BI20" i="31"/>
  <c r="BJ20" i="31" s="1"/>
  <c r="BI4" i="31"/>
  <c r="BJ4" i="31" s="1"/>
  <c r="AG22" i="31" l="1"/>
  <c r="AG12" i="31"/>
  <c r="BV25" i="31"/>
  <c r="BV26" i="31" s="1"/>
  <c r="BV27" i="31" s="1"/>
  <c r="BQ25" i="31"/>
  <c r="BQ26" i="31" s="1"/>
  <c r="BQ27" i="31" s="1"/>
  <c r="C22" i="3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AH22" i="31"/>
  <c r="AI22" i="31"/>
  <c r="AJ22" i="31"/>
  <c r="AK22" i="31"/>
  <c r="AL22" i="31"/>
  <c r="AM22" i="31"/>
  <c r="AN22" i="31"/>
  <c r="AO22" i="31"/>
  <c r="AP22" i="31"/>
  <c r="AQ22" i="31"/>
  <c r="AR22" i="31"/>
  <c r="AS22" i="31"/>
  <c r="AT22" i="31"/>
  <c r="AU22" i="31"/>
  <c r="AV22" i="31"/>
  <c r="AW22" i="31"/>
  <c r="AX22" i="31"/>
  <c r="AY22" i="31"/>
  <c r="AZ22" i="31"/>
  <c r="BA22" i="31"/>
  <c r="BB22" i="31"/>
  <c r="BC22" i="31"/>
  <c r="BD22" i="31"/>
  <c r="BE22" i="31"/>
  <c r="BF22" i="31"/>
  <c r="C19" i="31"/>
  <c r="D19" i="31"/>
  <c r="E19" i="31"/>
  <c r="F19" i="31"/>
  <c r="G19" i="31"/>
  <c r="H19" i="31"/>
  <c r="I19" i="31"/>
  <c r="J19" i="31"/>
  <c r="K19" i="31"/>
  <c r="L19" i="31"/>
  <c r="M19" i="31"/>
  <c r="N19" i="31"/>
  <c r="O19" i="31"/>
  <c r="P19" i="31"/>
  <c r="Q19" i="31"/>
  <c r="R19" i="31"/>
  <c r="S19" i="31"/>
  <c r="T19" i="31"/>
  <c r="U19" i="31"/>
  <c r="V19" i="31"/>
  <c r="W19" i="31"/>
  <c r="X19" i="31"/>
  <c r="Y19" i="31"/>
  <c r="Z19" i="31"/>
  <c r="AA19" i="31"/>
  <c r="AB19" i="31"/>
  <c r="AC19" i="31"/>
  <c r="AD19" i="31"/>
  <c r="AE19" i="31"/>
  <c r="AF19" i="31"/>
  <c r="AG19" i="31"/>
  <c r="AH19" i="31"/>
  <c r="AI19" i="31"/>
  <c r="AJ19" i="31"/>
  <c r="AK19" i="31"/>
  <c r="AL19" i="31"/>
  <c r="AM19" i="31"/>
  <c r="AN19" i="31"/>
  <c r="AO19" i="31"/>
  <c r="AP19" i="31"/>
  <c r="AQ19" i="31"/>
  <c r="AR19" i="31"/>
  <c r="AS19" i="31"/>
  <c r="AT19" i="31"/>
  <c r="AU19" i="31"/>
  <c r="AV19" i="31"/>
  <c r="AW19" i="31"/>
  <c r="AX19" i="31"/>
  <c r="AY19" i="31"/>
  <c r="AZ19" i="31"/>
  <c r="BA19" i="31"/>
  <c r="BB19" i="31"/>
  <c r="BC19" i="31"/>
  <c r="BD19" i="31"/>
  <c r="BE19" i="31"/>
  <c r="BF19" i="31"/>
  <c r="C17" i="31"/>
  <c r="D17" i="31"/>
  <c r="E17" i="31"/>
  <c r="F17" i="31"/>
  <c r="G17" i="31"/>
  <c r="H17" i="31"/>
  <c r="I17" i="31"/>
  <c r="J17" i="31"/>
  <c r="K17" i="31"/>
  <c r="L17" i="31"/>
  <c r="M17" i="31"/>
  <c r="N17" i="31"/>
  <c r="O17" i="31"/>
  <c r="P17" i="31"/>
  <c r="Q17" i="31"/>
  <c r="R17" i="31"/>
  <c r="S17" i="31"/>
  <c r="T17" i="31"/>
  <c r="U17" i="31"/>
  <c r="V17" i="31"/>
  <c r="W17" i="31"/>
  <c r="X17" i="31"/>
  <c r="Y17" i="31"/>
  <c r="Z17" i="31"/>
  <c r="AA17" i="31"/>
  <c r="AB17" i="31"/>
  <c r="AC17" i="31"/>
  <c r="AD17" i="31"/>
  <c r="AE17" i="31"/>
  <c r="AF17" i="31"/>
  <c r="AG17" i="31"/>
  <c r="AH17" i="31"/>
  <c r="AI17" i="31"/>
  <c r="AJ17" i="31"/>
  <c r="AK17" i="31"/>
  <c r="AL17" i="31"/>
  <c r="AM17" i="31"/>
  <c r="AN17" i="31"/>
  <c r="AO17" i="31"/>
  <c r="AP17" i="31"/>
  <c r="AQ17" i="31"/>
  <c r="AR17" i="31"/>
  <c r="AS17" i="31"/>
  <c r="AT17" i="31"/>
  <c r="AU17" i="31"/>
  <c r="AV17" i="31"/>
  <c r="AW17" i="31"/>
  <c r="AX17" i="31"/>
  <c r="AY17" i="31"/>
  <c r="AZ17" i="31"/>
  <c r="BA17" i="31"/>
  <c r="BB17" i="31"/>
  <c r="BC17" i="31"/>
  <c r="BD17" i="31"/>
  <c r="BE17" i="31"/>
  <c r="BF17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U12" i="31"/>
  <c r="V12" i="31"/>
  <c r="W12" i="31"/>
  <c r="X12" i="31"/>
  <c r="Y12" i="31"/>
  <c r="Z12" i="31"/>
  <c r="AA12" i="31"/>
  <c r="AB12" i="31"/>
  <c r="AC12" i="31"/>
  <c r="AD12" i="31"/>
  <c r="AE12" i="31"/>
  <c r="AF12" i="31"/>
  <c r="AH12" i="31"/>
  <c r="AI12" i="31"/>
  <c r="AJ12" i="31"/>
  <c r="AK12" i="31"/>
  <c r="AL12" i="31"/>
  <c r="AM12" i="31"/>
  <c r="AN12" i="31"/>
  <c r="AO12" i="31"/>
  <c r="AP12" i="31"/>
  <c r="AQ12" i="31"/>
  <c r="AR12" i="31"/>
  <c r="AS12" i="31"/>
  <c r="AT12" i="31"/>
  <c r="AU12" i="31"/>
  <c r="AV12" i="31"/>
  <c r="AW12" i="31"/>
  <c r="AX12" i="31"/>
  <c r="AY12" i="31"/>
  <c r="AZ12" i="31"/>
  <c r="BA12" i="31"/>
  <c r="BB12" i="31"/>
  <c r="BC12" i="31"/>
  <c r="BD12" i="31"/>
  <c r="BE12" i="31"/>
  <c r="BF12" i="31"/>
  <c r="C10" i="31"/>
  <c r="D10" i="31"/>
  <c r="E10" i="31"/>
  <c r="F10" i="31"/>
  <c r="G10" i="31"/>
  <c r="H10" i="31"/>
  <c r="I10" i="31"/>
  <c r="J10" i="31"/>
  <c r="K10" i="31"/>
  <c r="L10" i="31"/>
  <c r="M10" i="31"/>
  <c r="N10" i="31"/>
  <c r="O10" i="31"/>
  <c r="P10" i="31"/>
  <c r="Q10" i="31"/>
  <c r="R10" i="31"/>
  <c r="S10" i="31"/>
  <c r="T10" i="31"/>
  <c r="U10" i="31"/>
  <c r="V10" i="31"/>
  <c r="W10" i="31"/>
  <c r="X10" i="31"/>
  <c r="Y10" i="31"/>
  <c r="Z10" i="31"/>
  <c r="AA10" i="31"/>
  <c r="AB10" i="31"/>
  <c r="AC10" i="31"/>
  <c r="AD10" i="31"/>
  <c r="AE10" i="31"/>
  <c r="AF10" i="31"/>
  <c r="AG10" i="31"/>
  <c r="AH10" i="31"/>
  <c r="AI10" i="31"/>
  <c r="AJ10" i="31"/>
  <c r="AK10" i="31"/>
  <c r="AL10" i="31"/>
  <c r="AM10" i="31"/>
  <c r="AN10" i="31"/>
  <c r="AO10" i="31"/>
  <c r="AP10" i="31"/>
  <c r="AQ10" i="31"/>
  <c r="AR10" i="31"/>
  <c r="AS10" i="31"/>
  <c r="AT10" i="31"/>
  <c r="AU10" i="31"/>
  <c r="AV10" i="31"/>
  <c r="AW10" i="31"/>
  <c r="AX10" i="31"/>
  <c r="AY10" i="31"/>
  <c r="AZ10" i="31"/>
  <c r="BA10" i="31"/>
  <c r="BB10" i="31"/>
  <c r="BC10" i="31"/>
  <c r="BD10" i="31"/>
  <c r="BE10" i="31"/>
  <c r="BF10" i="31"/>
  <c r="C5" i="31"/>
  <c r="D5" i="31"/>
  <c r="E5" i="31"/>
  <c r="F5" i="31"/>
  <c r="G5" i="31"/>
  <c r="H5" i="31"/>
  <c r="I5" i="31"/>
  <c r="J5" i="31"/>
  <c r="K5" i="31"/>
  <c r="L5" i="31"/>
  <c r="M5" i="31"/>
  <c r="N5" i="31"/>
  <c r="O5" i="31"/>
  <c r="P5" i="31"/>
  <c r="Q5" i="31"/>
  <c r="R5" i="31"/>
  <c r="S5" i="31"/>
  <c r="T5" i="31"/>
  <c r="U5" i="31"/>
  <c r="V5" i="31"/>
  <c r="W5" i="31"/>
  <c r="X5" i="31"/>
  <c r="Y5" i="31"/>
  <c r="Z5" i="31"/>
  <c r="AA5" i="31"/>
  <c r="AB5" i="31"/>
  <c r="AC5" i="31"/>
  <c r="AD5" i="31"/>
  <c r="AE5" i="31"/>
  <c r="AF5" i="31"/>
  <c r="AG5" i="31"/>
  <c r="AH5" i="31"/>
  <c r="AI5" i="31"/>
  <c r="AJ5" i="31"/>
  <c r="AK5" i="31"/>
  <c r="AL5" i="31"/>
  <c r="AM5" i="31"/>
  <c r="AN5" i="31"/>
  <c r="AO5" i="31"/>
  <c r="AP5" i="31"/>
  <c r="AQ5" i="31"/>
  <c r="AR5" i="31"/>
  <c r="AS5" i="31"/>
  <c r="AT5" i="31"/>
  <c r="AU5" i="31"/>
  <c r="AV5" i="31"/>
  <c r="AW5" i="31"/>
  <c r="AX5" i="31"/>
  <c r="AY5" i="31"/>
  <c r="AZ5" i="31"/>
  <c r="BA5" i="31"/>
  <c r="BB5" i="31"/>
  <c r="BC5" i="31"/>
  <c r="BD5" i="31"/>
  <c r="BE5" i="31"/>
  <c r="BF5" i="31"/>
  <c r="B19" i="31"/>
  <c r="B17" i="31"/>
  <c r="B12" i="31"/>
  <c r="B10" i="31"/>
  <c r="B5" i="31"/>
  <c r="AD21" i="31"/>
  <c r="BG21" i="31" s="1"/>
  <c r="BH21" i="31" s="1"/>
  <c r="B22" i="31"/>
  <c r="AC21" i="31"/>
  <c r="BI21" i="31" s="1"/>
  <c r="BJ21" i="31" s="1"/>
  <c r="D22" i="34"/>
  <c r="E22" i="34"/>
  <c r="F22" i="34"/>
  <c r="C22" i="34"/>
  <c r="D20" i="34"/>
  <c r="E20" i="34"/>
  <c r="F20" i="34"/>
  <c r="C20" i="34"/>
  <c r="D18" i="34"/>
  <c r="E18" i="34"/>
  <c r="F18" i="34"/>
  <c r="C18" i="34"/>
  <c r="D13" i="34"/>
  <c r="E13" i="34"/>
  <c r="F13" i="34"/>
  <c r="C13" i="34"/>
  <c r="D11" i="34"/>
  <c r="E11" i="34"/>
  <c r="F11" i="34"/>
  <c r="C11" i="34"/>
  <c r="D6" i="34"/>
  <c r="D23" i="34" s="1"/>
  <c r="E6" i="34"/>
  <c r="E23" i="34" s="1"/>
  <c r="C6" i="34"/>
  <c r="C23" i="34" s="1"/>
  <c r="H5" i="34"/>
  <c r="H6" i="34" s="1"/>
  <c r="H7" i="34"/>
  <c r="H8" i="34"/>
  <c r="H9" i="34"/>
  <c r="H19" i="34"/>
  <c r="H20" i="34" s="1"/>
  <c r="H15" i="34"/>
  <c r="H16" i="34"/>
  <c r="H17" i="34"/>
  <c r="H21" i="34"/>
  <c r="H22" i="34" s="1"/>
  <c r="H10" i="34"/>
  <c r="H12" i="34"/>
  <c r="H13" i="34" s="1"/>
  <c r="A26" i="31"/>
  <c r="B23" i="31" l="1"/>
  <c r="BG5" i="31"/>
  <c r="BH5" i="31" s="1"/>
  <c r="BG10" i="31"/>
  <c r="BH10" i="31" s="1"/>
  <c r="H18" i="34"/>
  <c r="H11" i="34"/>
  <c r="BG12" i="31"/>
  <c r="BH12" i="31" s="1"/>
  <c r="BG17" i="31"/>
  <c r="BH17" i="31" s="1"/>
  <c r="BG19" i="31"/>
  <c r="BH19" i="31" s="1"/>
  <c r="BE23" i="31"/>
  <c r="BC23" i="31"/>
  <c r="BA23" i="31"/>
  <c r="AY23" i="31"/>
  <c r="AW23" i="31"/>
  <c r="AU23" i="31"/>
  <c r="AS23" i="31"/>
  <c r="AQ23" i="31"/>
  <c r="AO23" i="31"/>
  <c r="AM23" i="31"/>
  <c r="AK23" i="31"/>
  <c r="AI23" i="31"/>
  <c r="AG23" i="31"/>
  <c r="AC23" i="31"/>
  <c r="AA23" i="31"/>
  <c r="Y23" i="31"/>
  <c r="W23" i="31"/>
  <c r="U23" i="31"/>
  <c r="S23" i="31"/>
  <c r="Q23" i="31"/>
  <c r="O23" i="31"/>
  <c r="M23" i="31"/>
  <c r="K23" i="31"/>
  <c r="I23" i="31"/>
  <c r="G23" i="31"/>
  <c r="E23" i="31"/>
  <c r="BF23" i="31"/>
  <c r="BD23" i="31"/>
  <c r="BB23" i="31"/>
  <c r="AZ23" i="31"/>
  <c r="AX23" i="31"/>
  <c r="AV23" i="31"/>
  <c r="AT23" i="31"/>
  <c r="AR23" i="31"/>
  <c r="AP23" i="31"/>
  <c r="AN23" i="31"/>
  <c r="AL23" i="31"/>
  <c r="AJ23" i="31"/>
  <c r="AH23" i="31"/>
  <c r="AF23" i="31"/>
  <c r="AD23" i="31"/>
  <c r="AB23" i="31"/>
  <c r="Z23" i="31"/>
  <c r="X23" i="31"/>
  <c r="V23" i="31"/>
  <c r="T23" i="31"/>
  <c r="R23" i="31"/>
  <c r="P23" i="31"/>
  <c r="N23" i="31"/>
  <c r="L23" i="31"/>
  <c r="J23" i="31"/>
  <c r="H23" i="31"/>
  <c r="F23" i="31"/>
  <c r="D23" i="31"/>
  <c r="BI5" i="31"/>
  <c r="BJ5" i="31" s="1"/>
  <c r="BI10" i="31"/>
  <c r="BJ10" i="31" s="1"/>
  <c r="BI12" i="31"/>
  <c r="BJ12" i="31" s="1"/>
  <c r="BI17" i="31"/>
  <c r="BJ17" i="31" s="1"/>
  <c r="BI19" i="31"/>
  <c r="BJ19" i="31" s="1"/>
  <c r="C23" i="31"/>
  <c r="AE26" i="31" l="1"/>
  <c r="BI22" i="31"/>
  <c r="BT26" i="31" s="1"/>
  <c r="AB25" i="31"/>
</calcChain>
</file>

<file path=xl/sharedStrings.xml><?xml version="1.0" encoding="utf-8"?>
<sst xmlns="http://schemas.openxmlformats.org/spreadsheetml/2006/main" count="120" uniqueCount="67">
  <si>
    <t>JULIO</t>
  </si>
  <si>
    <t>AGOSTO</t>
  </si>
  <si>
    <t>SEPTIEMBRE</t>
  </si>
  <si>
    <t>OCTUBRE</t>
  </si>
  <si>
    <t>NOVIEMBRE</t>
  </si>
  <si>
    <t>DICIEMBRE</t>
  </si>
  <si>
    <t>P. SANTA
EDUVIGES</t>
  </si>
  <si>
    <t>JUNTA COMUNAL
BETANIA</t>
  </si>
  <si>
    <t>IGLESIA SAN
ANTONIO
DE PADUA</t>
  </si>
  <si>
    <t>VILLA
SOBERANIA</t>
  </si>
  <si>
    <t>PARQUE LOS
GUAYACANES</t>
  </si>
  <si>
    <t xml:space="preserve">APROJUL
</t>
  </si>
  <si>
    <t>IPHE</t>
  </si>
  <si>
    <t>EVE</t>
  </si>
  <si>
    <t>ULAT</t>
  </si>
  <si>
    <t>Hatillo 2017 ENE-SEPT</t>
  </si>
  <si>
    <t>APROJUL, La Locería</t>
  </si>
  <si>
    <t>Escuela Vocacional Especial (EVE)</t>
  </si>
  <si>
    <t xml:space="preserve">Hatillo </t>
  </si>
  <si>
    <t>Iglesia San Antonio de Padua</t>
  </si>
  <si>
    <t>Junta Comunal de Betania</t>
  </si>
  <si>
    <t>Parque Los Guayacanes</t>
  </si>
  <si>
    <t>Parque Santa Eduviges</t>
  </si>
  <si>
    <t>Villa Soberanía</t>
  </si>
  <si>
    <t>Hatillo</t>
  </si>
  <si>
    <t>Nuevo Progreso, Chilibre</t>
  </si>
  <si>
    <t>Universidad Latina de Panamá (ULAT)</t>
  </si>
  <si>
    <t>Iglesia Santa María La Antigua</t>
  </si>
  <si>
    <t>Instituto Panameño de Habilitación Especial (IPHE)</t>
  </si>
  <si>
    <t>PLASTICO</t>
  </si>
  <si>
    <t>PLASTICOS</t>
  </si>
  <si>
    <t>ALUMINIO (Latas)</t>
  </si>
  <si>
    <t>METAL (Laton)</t>
  </si>
  <si>
    <t>TETRAPAK</t>
  </si>
  <si>
    <t>METALES/TETRAPACK</t>
  </si>
  <si>
    <t>CARTON</t>
  </si>
  <si>
    <t>PAPEL BLANCO</t>
  </si>
  <si>
    <t>REVISTAS</t>
  </si>
  <si>
    <t>PAPEL MIXTO</t>
  </si>
  <si>
    <t>PAPEL PERIODICO</t>
  </si>
  <si>
    <t>PAPELES/REVISTAS</t>
  </si>
  <si>
    <t>VIDRIO</t>
  </si>
  <si>
    <t>VIDRIOS</t>
  </si>
  <si>
    <t>ELECTRONICO</t>
  </si>
  <si>
    <t>ELECTRONICOS</t>
  </si>
  <si>
    <t>KG TOTALES</t>
  </si>
  <si>
    <t>TONS TOTALES</t>
  </si>
  <si>
    <t>0.09</t>
  </si>
  <si>
    <t>pob</t>
  </si>
  <si>
    <t>ge percap</t>
  </si>
  <si>
    <t>kg</t>
  </si>
  <si>
    <t>TON TOTALES ACOPIADAS EN PLAN PILOTO</t>
  </si>
  <si>
    <t xml:space="preserve">oct a diciembre </t>
  </si>
  <si>
    <t>ton x dia</t>
  </si>
  <si>
    <t xml:space="preserve">ton anio </t>
  </si>
  <si>
    <t xml:space="preserve">                                                                                                                                                                 </t>
  </si>
  <si>
    <t>RECOLECCIÓN 2014-2017</t>
  </si>
  <si>
    <t>TOTAL</t>
  </si>
  <si>
    <t>CHATARRA</t>
  </si>
  <si>
    <t xml:space="preserve">ELECTRONICOS </t>
  </si>
  <si>
    <t>TOTALES TONS</t>
  </si>
  <si>
    <t>chatarra</t>
  </si>
  <si>
    <t xml:space="preserve">Ton Totales ultimo semenstre </t>
  </si>
  <si>
    <t>Ultimo trimestre  en Ton</t>
  </si>
  <si>
    <t>Ultimo Trimestre kg</t>
  </si>
  <si>
    <t>Primer semenstre 2017</t>
  </si>
  <si>
    <t>Primeros 3 trimestres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</si>
</sst>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D5B5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0" xfId="0" applyFill="1"/>
    <xf numFmtId="0" fontId="3" fillId="5" borderId="0" xfId="0" applyFont="1" applyFill="1"/>
    <xf numFmtId="0" fontId="0" fillId="5" borderId="0" xfId="0" applyFill="1"/>
    <xf numFmtId="0" fontId="4" fillId="5" borderId="0" xfId="0" applyFont="1" applyFill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0" fontId="5" fillId="0" borderId="0" xfId="0" applyFont="1"/>
    <xf numFmtId="2" fontId="6" fillId="5" borderId="0" xfId="0" applyNumberFormat="1" applyFont="1" applyFill="1"/>
    <xf numFmtId="0" fontId="6" fillId="5" borderId="0" xfId="0" applyFont="1" applyFill="1"/>
    <xf numFmtId="0" fontId="8" fillId="6" borderId="1" xfId="0" applyFont="1" applyFill="1" applyBorder="1" applyAlignment="1">
      <alignment horizontal="center"/>
    </xf>
    <xf numFmtId="9" fontId="0" fillId="0" borderId="0" xfId="1" applyFont="1"/>
    <xf numFmtId="0" fontId="0" fillId="0" borderId="0" xfId="0" applyAlignment="1"/>
    <xf numFmtId="0" fontId="0" fillId="7" borderId="0" xfId="0" applyFill="1" applyAlignment="1"/>
    <xf numFmtId="0" fontId="0" fillId="8" borderId="0" xfId="0" applyFill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0" xfId="0" applyFill="1" applyAlignment="1"/>
    <xf numFmtId="0" fontId="0" fillId="8" borderId="1" xfId="0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5" fillId="5" borderId="1" xfId="0" applyFont="1" applyFill="1" applyBorder="1" applyAlignment="1"/>
    <xf numFmtId="0" fontId="5" fillId="8" borderId="0" xfId="0" applyFont="1" applyFill="1" applyAlignment="1"/>
    <xf numFmtId="0" fontId="2" fillId="8" borderId="0" xfId="0" applyFont="1" applyFill="1" applyAlignment="1"/>
    <xf numFmtId="0" fontId="7" fillId="7" borderId="0" xfId="0" applyFont="1" applyFill="1" applyAlignment="1"/>
    <xf numFmtId="0" fontId="7" fillId="7" borderId="1" xfId="0" applyFont="1" applyFill="1" applyBorder="1" applyAlignment="1"/>
    <xf numFmtId="0" fontId="5" fillId="8" borderId="2" xfId="0" applyFont="1" applyFill="1" applyBorder="1" applyAlignment="1"/>
    <xf numFmtId="0" fontId="0" fillId="9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7" fillId="5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1" fillId="2" borderId="3" xfId="0" applyFont="1" applyFill="1" applyBorder="1" applyAlignment="1">
      <alignment horizontal="center"/>
    </xf>
    <xf numFmtId="0" fontId="0" fillId="2" borderId="3" xfId="0" applyFill="1" applyBorder="1"/>
    <xf numFmtId="164" fontId="0" fillId="6" borderId="1" xfId="0" applyNumberFormat="1" applyFill="1" applyBorder="1"/>
    <xf numFmtId="0" fontId="7" fillId="0" borderId="0" xfId="0" applyFont="1" applyAlignment="1"/>
    <xf numFmtId="2" fontId="0" fillId="0" borderId="0" xfId="0" applyNumberFormat="1"/>
    <xf numFmtId="0" fontId="0" fillId="6" borderId="0" xfId="0" applyFill="1" applyBorder="1"/>
    <xf numFmtId="0" fontId="0" fillId="2" borderId="4" xfId="0" applyFill="1" applyBorder="1"/>
    <xf numFmtId="2" fontId="5" fillId="2" borderId="4" xfId="0" applyNumberFormat="1" applyFont="1" applyFill="1" applyBorder="1"/>
    <xf numFmtId="0" fontId="2" fillId="13" borderId="0" xfId="0" applyFont="1" applyFill="1" applyBorder="1" applyAlignment="1">
      <alignment horizontal="center" vertical="center"/>
    </xf>
    <xf numFmtId="2" fontId="0" fillId="8" borderId="1" xfId="0" applyNumberFormat="1" applyFill="1" applyBorder="1" applyAlignment="1"/>
    <xf numFmtId="2" fontId="2" fillId="5" borderId="0" xfId="0" applyNumberFormat="1" applyFont="1" applyFill="1" applyAlignment="1"/>
    <xf numFmtId="2" fontId="2" fillId="5" borderId="1" xfId="0" applyNumberFormat="1" applyFont="1" applyFill="1" applyBorder="1" applyAlignment="1"/>
    <xf numFmtId="2" fontId="5" fillId="5" borderId="1" xfId="0" applyNumberFormat="1" applyFont="1" applyFill="1" applyBorder="1" applyAlignment="1"/>
    <xf numFmtId="0" fontId="7" fillId="7" borderId="1" xfId="0" applyFont="1" applyFill="1" applyBorder="1" applyAlignment="1">
      <alignment horizont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Grafico  Base de DAata</a:t>
            </a:r>
            <a:r>
              <a:rPr lang="es-PA" baseline="0"/>
              <a:t>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'Base de data total plan piloto'!$A$4</c:f>
              <c:strCache>
                <c:ptCount val="1"/>
                <c:pt idx="0">
                  <c:v>PLASTICO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piloto'!$B$4:$BF$4</c:f>
              <c:numCache>
                <c:formatCode>General</c:formatCode>
                <c:ptCount val="57"/>
                <c:pt idx="0">
                  <c:v>625.82000000000005</c:v>
                </c:pt>
                <c:pt idx="1">
                  <c:v>223.96</c:v>
                </c:pt>
                <c:pt idx="2">
                  <c:v>194.83</c:v>
                </c:pt>
                <c:pt idx="3">
                  <c:v>124.6</c:v>
                </c:pt>
                <c:pt idx="4">
                  <c:v>121.3</c:v>
                </c:pt>
                <c:pt idx="5">
                  <c:v>144.6</c:v>
                </c:pt>
                <c:pt idx="6">
                  <c:v>30.9</c:v>
                </c:pt>
                <c:pt idx="9">
                  <c:v>215.85</c:v>
                </c:pt>
                <c:pt idx="10">
                  <c:v>85.2</c:v>
                </c:pt>
                <c:pt idx="11">
                  <c:v>107.77</c:v>
                </c:pt>
                <c:pt idx="12">
                  <c:v>52.28</c:v>
                </c:pt>
                <c:pt idx="13">
                  <c:v>168.11</c:v>
                </c:pt>
                <c:pt idx="14">
                  <c:v>134.75</c:v>
                </c:pt>
                <c:pt idx="18">
                  <c:v>408.4</c:v>
                </c:pt>
                <c:pt idx="19">
                  <c:v>220.2</c:v>
                </c:pt>
                <c:pt idx="20">
                  <c:v>335.7</c:v>
                </c:pt>
                <c:pt idx="21">
                  <c:v>97</c:v>
                </c:pt>
                <c:pt idx="22">
                  <c:v>168.9</c:v>
                </c:pt>
                <c:pt idx="23">
                  <c:v>230.5</c:v>
                </c:pt>
                <c:pt idx="27">
                  <c:v>0.63</c:v>
                </c:pt>
                <c:pt idx="28">
                  <c:v>104.7</c:v>
                </c:pt>
                <c:pt idx="29" formatCode="_-* #,##0.00\ _€_-;\-* #,##0.00\ _€_-;_-* &quot;-&quot;??\ _€_-;_-@_-">
                  <c:v>1.5</c:v>
                </c:pt>
                <c:pt idx="30" formatCode="_-* #,##0.00\ _€_-;\-* #,##0.00\ _€_-;_-* &quot;-&quot;??\ _€_-;_-@_-">
                  <c:v>57.5</c:v>
                </c:pt>
                <c:pt idx="31" formatCode="_-* #,##0.00\ _€_-;\-* #,##0.00\ _€_-;_-* &quot;-&quot;??\ _€_-;_-@_-">
                  <c:v>114.1</c:v>
                </c:pt>
                <c:pt idx="32">
                  <c:v>6</c:v>
                </c:pt>
                <c:pt idx="33">
                  <c:v>63.5</c:v>
                </c:pt>
                <c:pt idx="34">
                  <c:v>69.48</c:v>
                </c:pt>
                <c:pt idx="35">
                  <c:v>232.55</c:v>
                </c:pt>
                <c:pt idx="36">
                  <c:v>64.3</c:v>
                </c:pt>
                <c:pt idx="37">
                  <c:v>72.62</c:v>
                </c:pt>
                <c:pt idx="38">
                  <c:v>8.4</c:v>
                </c:pt>
                <c:pt idx="39">
                  <c:v>71.5</c:v>
                </c:pt>
                <c:pt idx="40">
                  <c:v>131.9</c:v>
                </c:pt>
                <c:pt idx="41">
                  <c:v>23.5</c:v>
                </c:pt>
                <c:pt idx="42">
                  <c:v>68.319999999999993</c:v>
                </c:pt>
                <c:pt idx="43">
                  <c:v>8.0299999999999994</c:v>
                </c:pt>
                <c:pt idx="44">
                  <c:v>163.28</c:v>
                </c:pt>
                <c:pt idx="45">
                  <c:v>124.11</c:v>
                </c:pt>
                <c:pt idx="46">
                  <c:v>5.6</c:v>
                </c:pt>
                <c:pt idx="47">
                  <c:v>56.36</c:v>
                </c:pt>
                <c:pt idx="48">
                  <c:v>29.09</c:v>
                </c:pt>
                <c:pt idx="49">
                  <c:v>25.1</c:v>
                </c:pt>
                <c:pt idx="50">
                  <c:v>64.06</c:v>
                </c:pt>
                <c:pt idx="51" formatCode="_-* #,##0.00\ _€_-;\-* #,##0.00\ _€_-;_-* &quot;-&quot;??\ _€_-;_-@_-">
                  <c:v>14.02</c:v>
                </c:pt>
                <c:pt idx="52">
                  <c:v>1</c:v>
                </c:pt>
                <c:pt idx="53">
                  <c:v>43.91</c:v>
                </c:pt>
                <c:pt idx="54">
                  <c:v>66.400000000000006</c:v>
                </c:pt>
                <c:pt idx="55">
                  <c:v>88.12</c:v>
                </c:pt>
                <c:pt idx="56">
                  <c:v>22.91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96FE-4013-96D9-A079FE4BE4DC}"/>
            </c:ext>
          </c:extLst>
        </c:ser>
        <c:ser>
          <c:idx val="1"/>
          <c:order val="1"/>
          <c:tx>
            <c:strRef>
              <c:f>'Base de data total plan piloto'!$A$5</c:f>
              <c:strCache>
                <c:ptCount val="1"/>
                <c:pt idx="0">
                  <c:v>PLASTICOS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piloto'!$B$5:$BF$5</c:f>
              <c:numCache>
                <c:formatCode>General</c:formatCode>
                <c:ptCount val="57"/>
                <c:pt idx="0">
                  <c:v>625.82000000000005</c:v>
                </c:pt>
                <c:pt idx="1">
                  <c:v>223.96</c:v>
                </c:pt>
                <c:pt idx="2">
                  <c:v>194.83</c:v>
                </c:pt>
                <c:pt idx="3">
                  <c:v>124.6</c:v>
                </c:pt>
                <c:pt idx="4">
                  <c:v>121.3</c:v>
                </c:pt>
                <c:pt idx="5">
                  <c:v>144.6</c:v>
                </c:pt>
                <c:pt idx="6">
                  <c:v>30.9</c:v>
                </c:pt>
                <c:pt idx="7">
                  <c:v>0</c:v>
                </c:pt>
                <c:pt idx="8">
                  <c:v>0</c:v>
                </c:pt>
                <c:pt idx="9">
                  <c:v>215.85</c:v>
                </c:pt>
                <c:pt idx="10">
                  <c:v>85.2</c:v>
                </c:pt>
                <c:pt idx="11">
                  <c:v>107.77</c:v>
                </c:pt>
                <c:pt idx="12">
                  <c:v>52.28</c:v>
                </c:pt>
                <c:pt idx="13">
                  <c:v>168.11</c:v>
                </c:pt>
                <c:pt idx="14">
                  <c:v>134.75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408.4</c:v>
                </c:pt>
                <c:pt idx="19">
                  <c:v>220.2</c:v>
                </c:pt>
                <c:pt idx="20">
                  <c:v>335.7</c:v>
                </c:pt>
                <c:pt idx="21">
                  <c:v>97</c:v>
                </c:pt>
                <c:pt idx="22">
                  <c:v>168.9</c:v>
                </c:pt>
                <c:pt idx="23">
                  <c:v>230.5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0.63</c:v>
                </c:pt>
                <c:pt idx="28">
                  <c:v>104.7</c:v>
                </c:pt>
                <c:pt idx="29">
                  <c:v>1.5</c:v>
                </c:pt>
                <c:pt idx="30">
                  <c:v>57.5</c:v>
                </c:pt>
                <c:pt idx="31">
                  <c:v>114.1</c:v>
                </c:pt>
                <c:pt idx="32">
                  <c:v>6</c:v>
                </c:pt>
                <c:pt idx="33">
                  <c:v>63.5</c:v>
                </c:pt>
                <c:pt idx="34">
                  <c:v>69.48</c:v>
                </c:pt>
                <c:pt idx="35">
                  <c:v>232.55</c:v>
                </c:pt>
                <c:pt idx="36">
                  <c:v>64.3</c:v>
                </c:pt>
                <c:pt idx="37">
                  <c:v>72.62</c:v>
                </c:pt>
                <c:pt idx="38">
                  <c:v>8.4</c:v>
                </c:pt>
                <c:pt idx="39">
                  <c:v>71.5</c:v>
                </c:pt>
                <c:pt idx="40">
                  <c:v>131.9</c:v>
                </c:pt>
                <c:pt idx="41">
                  <c:v>23.5</c:v>
                </c:pt>
                <c:pt idx="42">
                  <c:v>68.319999999999993</c:v>
                </c:pt>
                <c:pt idx="43">
                  <c:v>8.0299999999999994</c:v>
                </c:pt>
                <c:pt idx="44">
                  <c:v>163.28</c:v>
                </c:pt>
                <c:pt idx="45">
                  <c:v>124.11</c:v>
                </c:pt>
                <c:pt idx="46">
                  <c:v>5.6</c:v>
                </c:pt>
                <c:pt idx="47">
                  <c:v>56.36</c:v>
                </c:pt>
                <c:pt idx="48">
                  <c:v>29.09</c:v>
                </c:pt>
                <c:pt idx="49">
                  <c:v>25.1</c:v>
                </c:pt>
                <c:pt idx="50">
                  <c:v>64.06</c:v>
                </c:pt>
                <c:pt idx="51">
                  <c:v>14.02</c:v>
                </c:pt>
                <c:pt idx="52">
                  <c:v>1</c:v>
                </c:pt>
                <c:pt idx="53">
                  <c:v>43.91</c:v>
                </c:pt>
                <c:pt idx="54">
                  <c:v>66.400000000000006</c:v>
                </c:pt>
                <c:pt idx="55">
                  <c:v>88.12</c:v>
                </c:pt>
                <c:pt idx="56">
                  <c:v>22.91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6FE-4013-96D9-A079FE4BE4DC}"/>
            </c:ext>
          </c:extLst>
        </c:ser>
        <c:ser>
          <c:idx val="2"/>
          <c:order val="2"/>
          <c:tx>
            <c:strRef>
              <c:f>'Base de data total plan piloto'!$A$6</c:f>
              <c:strCache>
                <c:ptCount val="1"/>
                <c:pt idx="0">
                  <c:v>ALUMINIO (Latas)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piloto'!$B$6:$BF$6</c:f>
              <c:numCache>
                <c:formatCode>General</c:formatCode>
                <c:ptCount val="57"/>
                <c:pt idx="0">
                  <c:v>60.3</c:v>
                </c:pt>
                <c:pt idx="1">
                  <c:v>20.73</c:v>
                </c:pt>
                <c:pt idx="2">
                  <c:v>26</c:v>
                </c:pt>
                <c:pt idx="3">
                  <c:v>4.2</c:v>
                </c:pt>
                <c:pt idx="4">
                  <c:v>22.8</c:v>
                </c:pt>
                <c:pt idx="5">
                  <c:v>19.75</c:v>
                </c:pt>
                <c:pt idx="9">
                  <c:v>27.52</c:v>
                </c:pt>
                <c:pt idx="10">
                  <c:v>9.2200000000000006</c:v>
                </c:pt>
                <c:pt idx="11">
                  <c:v>5.91</c:v>
                </c:pt>
                <c:pt idx="12">
                  <c:v>9</c:v>
                </c:pt>
                <c:pt idx="13">
                  <c:v>26.64</c:v>
                </c:pt>
                <c:pt idx="14">
                  <c:v>25.2</c:v>
                </c:pt>
                <c:pt idx="18">
                  <c:v>43.5</c:v>
                </c:pt>
                <c:pt idx="19">
                  <c:v>26.7</c:v>
                </c:pt>
                <c:pt idx="20">
                  <c:v>34.200000000000003</c:v>
                </c:pt>
                <c:pt idx="21">
                  <c:v>14</c:v>
                </c:pt>
                <c:pt idx="22">
                  <c:v>21.9</c:v>
                </c:pt>
                <c:pt idx="23">
                  <c:v>35.1</c:v>
                </c:pt>
                <c:pt idx="27">
                  <c:v>3.4000000000000002E-2</c:v>
                </c:pt>
                <c:pt idx="28">
                  <c:v>39.08</c:v>
                </c:pt>
                <c:pt idx="29">
                  <c:v>0.5</c:v>
                </c:pt>
                <c:pt idx="30" formatCode="_-* #,##0.00\ _€_-;\-* #,##0.00\ _€_-;_-* &quot;-&quot;??\ _€_-;_-@_-">
                  <c:v>21.9</c:v>
                </c:pt>
                <c:pt idx="31">
                  <c:v>20.91</c:v>
                </c:pt>
                <c:pt idx="32">
                  <c:v>5</c:v>
                </c:pt>
                <c:pt idx="33">
                  <c:v>31.61</c:v>
                </c:pt>
                <c:pt idx="34">
                  <c:v>24.23</c:v>
                </c:pt>
                <c:pt idx="35">
                  <c:v>59.23</c:v>
                </c:pt>
                <c:pt idx="36">
                  <c:v>14.2</c:v>
                </c:pt>
                <c:pt idx="37">
                  <c:v>34.72</c:v>
                </c:pt>
                <c:pt idx="38">
                  <c:v>3.6</c:v>
                </c:pt>
                <c:pt idx="39">
                  <c:v>29.6</c:v>
                </c:pt>
                <c:pt idx="40">
                  <c:v>38.22</c:v>
                </c:pt>
                <c:pt idx="41">
                  <c:v>4.5</c:v>
                </c:pt>
                <c:pt idx="42">
                  <c:v>24.68</c:v>
                </c:pt>
                <c:pt idx="43">
                  <c:v>4</c:v>
                </c:pt>
                <c:pt idx="44">
                  <c:v>56.33</c:v>
                </c:pt>
                <c:pt idx="45">
                  <c:v>25.02</c:v>
                </c:pt>
                <c:pt idx="46">
                  <c:v>4.8</c:v>
                </c:pt>
                <c:pt idx="47">
                  <c:v>17.05</c:v>
                </c:pt>
                <c:pt idx="48">
                  <c:v>16.87</c:v>
                </c:pt>
                <c:pt idx="49">
                  <c:v>17.03</c:v>
                </c:pt>
                <c:pt idx="50">
                  <c:v>35.119999999999997</c:v>
                </c:pt>
                <c:pt idx="51">
                  <c:v>4</c:v>
                </c:pt>
                <c:pt idx="52">
                  <c:v>9</c:v>
                </c:pt>
                <c:pt idx="53">
                  <c:v>29.02</c:v>
                </c:pt>
                <c:pt idx="54">
                  <c:v>54.8</c:v>
                </c:pt>
                <c:pt idx="55">
                  <c:v>63.1</c:v>
                </c:pt>
                <c:pt idx="5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E-4013-96D9-A079FE4BE4DC}"/>
            </c:ext>
          </c:extLst>
        </c:ser>
        <c:ser>
          <c:idx val="3"/>
          <c:order val="3"/>
          <c:tx>
            <c:strRef>
              <c:f>'Base de data total plan piloto'!$A$7</c:f>
              <c:strCache>
                <c:ptCount val="1"/>
                <c:pt idx="0">
                  <c:v>METAL (Laton)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piloto'!$B$7:$BF$7</c:f>
              <c:numCache>
                <c:formatCode>General</c:formatCode>
                <c:ptCount val="57"/>
                <c:pt idx="1">
                  <c:v>3.4</c:v>
                </c:pt>
                <c:pt idx="3">
                  <c:v>9</c:v>
                </c:pt>
                <c:pt idx="4">
                  <c:v>3.1</c:v>
                </c:pt>
                <c:pt idx="12">
                  <c:v>1.7</c:v>
                </c:pt>
                <c:pt idx="13">
                  <c:v>9.6</c:v>
                </c:pt>
                <c:pt idx="14">
                  <c:v>15.8</c:v>
                </c:pt>
                <c:pt idx="22">
                  <c:v>8.9</c:v>
                </c:pt>
                <c:pt idx="27">
                  <c:v>1.7999999999999999E-2</c:v>
                </c:pt>
                <c:pt idx="28">
                  <c:v>17.600000000000001</c:v>
                </c:pt>
                <c:pt idx="30" formatCode="_-* #,##0.00\ _€_-;\-* #,##0.00\ _€_-;_-* &quot;-&quot;??\ _€_-;_-@_-">
                  <c:v>15.03</c:v>
                </c:pt>
                <c:pt idx="31">
                  <c:v>13</c:v>
                </c:pt>
                <c:pt idx="32">
                  <c:v>2</c:v>
                </c:pt>
                <c:pt idx="33">
                  <c:v>15.2</c:v>
                </c:pt>
                <c:pt idx="34">
                  <c:v>11.5</c:v>
                </c:pt>
                <c:pt idx="35">
                  <c:v>46.2</c:v>
                </c:pt>
                <c:pt idx="36">
                  <c:v>11.7</c:v>
                </c:pt>
                <c:pt idx="37">
                  <c:v>9.77</c:v>
                </c:pt>
                <c:pt idx="39">
                  <c:v>4</c:v>
                </c:pt>
                <c:pt idx="40">
                  <c:v>10.58</c:v>
                </c:pt>
                <c:pt idx="41">
                  <c:v>295.5</c:v>
                </c:pt>
                <c:pt idx="42">
                  <c:v>9.8000000000000007</c:v>
                </c:pt>
                <c:pt idx="44">
                  <c:v>7.2</c:v>
                </c:pt>
                <c:pt idx="45">
                  <c:v>4.0999999999999996</c:v>
                </c:pt>
                <c:pt idx="47">
                  <c:v>3.56</c:v>
                </c:pt>
                <c:pt idx="48">
                  <c:v>7.03</c:v>
                </c:pt>
                <c:pt idx="49">
                  <c:v>3.08</c:v>
                </c:pt>
                <c:pt idx="50">
                  <c:v>14.47</c:v>
                </c:pt>
                <c:pt idx="51">
                  <c:v>0</c:v>
                </c:pt>
                <c:pt idx="52">
                  <c:v>0</c:v>
                </c:pt>
                <c:pt idx="53">
                  <c:v>6.08</c:v>
                </c:pt>
                <c:pt idx="54">
                  <c:v>10.5</c:v>
                </c:pt>
                <c:pt idx="55">
                  <c:v>9.8800000000000008</c:v>
                </c:pt>
                <c:pt idx="56">
                  <c:v>5.0199999999999996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96FE-4013-96D9-A079FE4BE4DC}"/>
            </c:ext>
          </c:extLst>
        </c:ser>
        <c:ser>
          <c:idx val="4"/>
          <c:order val="4"/>
          <c:tx>
            <c:strRef>
              <c:f>'Base de data total plan piloto'!$A$8</c:f>
              <c:strCache>
                <c:ptCount val="1"/>
                <c:pt idx="0">
                  <c:v>TETRAPAK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piloto'!$B$8:$BF$8</c:f>
              <c:numCache>
                <c:formatCode>General</c:formatCode>
                <c:ptCount val="57"/>
                <c:pt idx="0">
                  <c:v>172.43</c:v>
                </c:pt>
                <c:pt idx="1">
                  <c:v>38.6</c:v>
                </c:pt>
                <c:pt idx="2">
                  <c:v>83.3</c:v>
                </c:pt>
                <c:pt idx="3">
                  <c:v>30.8</c:v>
                </c:pt>
                <c:pt idx="4">
                  <c:v>48.8</c:v>
                </c:pt>
                <c:pt idx="5">
                  <c:v>41.7</c:v>
                </c:pt>
                <c:pt idx="9">
                  <c:v>141.80000000000001</c:v>
                </c:pt>
                <c:pt idx="10">
                  <c:v>72.400000000000006</c:v>
                </c:pt>
                <c:pt idx="11">
                  <c:v>75.64</c:v>
                </c:pt>
                <c:pt idx="12">
                  <c:v>32.9</c:v>
                </c:pt>
                <c:pt idx="13">
                  <c:v>40.08</c:v>
                </c:pt>
                <c:pt idx="14">
                  <c:v>50.54</c:v>
                </c:pt>
                <c:pt idx="18">
                  <c:v>229.3</c:v>
                </c:pt>
                <c:pt idx="19">
                  <c:v>112.2</c:v>
                </c:pt>
                <c:pt idx="20">
                  <c:v>196.8</c:v>
                </c:pt>
                <c:pt idx="21">
                  <c:v>79.400000000000006</c:v>
                </c:pt>
                <c:pt idx="22">
                  <c:v>100.4</c:v>
                </c:pt>
                <c:pt idx="23">
                  <c:v>154.4</c:v>
                </c:pt>
                <c:pt idx="27">
                  <c:v>0.15</c:v>
                </c:pt>
                <c:pt idx="28">
                  <c:v>46.81</c:v>
                </c:pt>
                <c:pt idx="30" formatCode="_-* #,##0.00\ _€_-;\-* #,##0.00\ _€_-;_-* &quot;-&quot;??\ _€_-;_-@_-">
                  <c:v>18.45</c:v>
                </c:pt>
                <c:pt idx="31">
                  <c:v>70.319999999999993</c:v>
                </c:pt>
                <c:pt idx="32">
                  <c:v>4.5999999999999996</c:v>
                </c:pt>
                <c:pt idx="33">
                  <c:v>69.44</c:v>
                </c:pt>
                <c:pt idx="34">
                  <c:v>40.92</c:v>
                </c:pt>
                <c:pt idx="35">
                  <c:v>125.3</c:v>
                </c:pt>
                <c:pt idx="36">
                  <c:v>16.899999999999999</c:v>
                </c:pt>
                <c:pt idx="37">
                  <c:v>60.47</c:v>
                </c:pt>
                <c:pt idx="38">
                  <c:v>4.7</c:v>
                </c:pt>
                <c:pt idx="39">
                  <c:v>55.3</c:v>
                </c:pt>
                <c:pt idx="40">
                  <c:v>136.22</c:v>
                </c:pt>
                <c:pt idx="41">
                  <c:v>2.5</c:v>
                </c:pt>
                <c:pt idx="42">
                  <c:v>51</c:v>
                </c:pt>
                <c:pt idx="44">
                  <c:v>110.2</c:v>
                </c:pt>
                <c:pt idx="45">
                  <c:v>55.93</c:v>
                </c:pt>
                <c:pt idx="47">
                  <c:v>25.57</c:v>
                </c:pt>
                <c:pt idx="48">
                  <c:v>10.01</c:v>
                </c:pt>
                <c:pt idx="49">
                  <c:v>8</c:v>
                </c:pt>
                <c:pt idx="50">
                  <c:v>43.05</c:v>
                </c:pt>
                <c:pt idx="51">
                  <c:v>3.8</c:v>
                </c:pt>
                <c:pt idx="52">
                  <c:v>2</c:v>
                </c:pt>
                <c:pt idx="53">
                  <c:v>43.74</c:v>
                </c:pt>
                <c:pt idx="54">
                  <c:v>34.68</c:v>
                </c:pt>
                <c:pt idx="55">
                  <c:v>70.06</c:v>
                </c:pt>
                <c:pt idx="56">
                  <c:v>20.03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96FE-4013-96D9-A079FE4BE4DC}"/>
            </c:ext>
          </c:extLst>
        </c:ser>
        <c:ser>
          <c:idx val="5"/>
          <c:order val="5"/>
          <c:tx>
            <c:strRef>
              <c:f>'Base de data total plan piloto'!$A$10</c:f>
              <c:strCache>
                <c:ptCount val="1"/>
                <c:pt idx="0">
                  <c:v>METALES/TETRAPACK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piloto'!$B$10:$BF$10</c:f>
              <c:numCache>
                <c:formatCode>General</c:formatCode>
                <c:ptCount val="57"/>
                <c:pt idx="0">
                  <c:v>232.73000000000002</c:v>
                </c:pt>
                <c:pt idx="1">
                  <c:v>62.730000000000004</c:v>
                </c:pt>
                <c:pt idx="2">
                  <c:v>109.3</c:v>
                </c:pt>
                <c:pt idx="3">
                  <c:v>44</c:v>
                </c:pt>
                <c:pt idx="4">
                  <c:v>74.7</c:v>
                </c:pt>
                <c:pt idx="5">
                  <c:v>61.45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169.32000000000002</c:v>
                </c:pt>
                <c:pt idx="10">
                  <c:v>81.62</c:v>
                </c:pt>
                <c:pt idx="11">
                  <c:v>81.55</c:v>
                </c:pt>
                <c:pt idx="12">
                  <c:v>43.599999999999994</c:v>
                </c:pt>
                <c:pt idx="13">
                  <c:v>76.319999999999993</c:v>
                </c:pt>
                <c:pt idx="14">
                  <c:v>91.539999999999992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272.8</c:v>
                </c:pt>
                <c:pt idx="19">
                  <c:v>138.9</c:v>
                </c:pt>
                <c:pt idx="20">
                  <c:v>231</c:v>
                </c:pt>
                <c:pt idx="21">
                  <c:v>93.4</c:v>
                </c:pt>
                <c:pt idx="22">
                  <c:v>131.19999999999999</c:v>
                </c:pt>
                <c:pt idx="23">
                  <c:v>189.5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0.20200000000000001</c:v>
                </c:pt>
                <c:pt idx="28">
                  <c:v>103.49000000000001</c:v>
                </c:pt>
                <c:pt idx="29">
                  <c:v>0.5</c:v>
                </c:pt>
                <c:pt idx="30">
                  <c:v>55.379999999999995</c:v>
                </c:pt>
                <c:pt idx="31">
                  <c:v>104.22999999999999</c:v>
                </c:pt>
                <c:pt idx="32">
                  <c:v>11.6</c:v>
                </c:pt>
                <c:pt idx="33">
                  <c:v>116.25</c:v>
                </c:pt>
                <c:pt idx="34">
                  <c:v>76.650000000000006</c:v>
                </c:pt>
                <c:pt idx="35">
                  <c:v>230.73000000000002</c:v>
                </c:pt>
                <c:pt idx="36">
                  <c:v>42.8</c:v>
                </c:pt>
                <c:pt idx="37">
                  <c:v>104.96</c:v>
                </c:pt>
                <c:pt idx="38">
                  <c:v>8.3000000000000007</c:v>
                </c:pt>
                <c:pt idx="39">
                  <c:v>88.9</c:v>
                </c:pt>
                <c:pt idx="40">
                  <c:v>185.01999999999998</c:v>
                </c:pt>
                <c:pt idx="41">
                  <c:v>302.5</c:v>
                </c:pt>
                <c:pt idx="42">
                  <c:v>85.48</c:v>
                </c:pt>
                <c:pt idx="43">
                  <c:v>4</c:v>
                </c:pt>
                <c:pt idx="44">
                  <c:v>173.73000000000002</c:v>
                </c:pt>
                <c:pt idx="45">
                  <c:v>85.05</c:v>
                </c:pt>
                <c:pt idx="46">
                  <c:v>4.8</c:v>
                </c:pt>
                <c:pt idx="47">
                  <c:v>46.18</c:v>
                </c:pt>
                <c:pt idx="48">
                  <c:v>33.910000000000004</c:v>
                </c:pt>
                <c:pt idx="49">
                  <c:v>28.11</c:v>
                </c:pt>
                <c:pt idx="50">
                  <c:v>92.639999999999986</c:v>
                </c:pt>
                <c:pt idx="51">
                  <c:v>7.8</c:v>
                </c:pt>
                <c:pt idx="52">
                  <c:v>11</c:v>
                </c:pt>
                <c:pt idx="53">
                  <c:v>78.84</c:v>
                </c:pt>
                <c:pt idx="54">
                  <c:v>99.97999999999999</c:v>
                </c:pt>
                <c:pt idx="55">
                  <c:v>143.04000000000002</c:v>
                </c:pt>
                <c:pt idx="56">
                  <c:v>38.25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96FE-4013-96D9-A079FE4BE4DC}"/>
            </c:ext>
          </c:extLst>
        </c:ser>
        <c:ser>
          <c:idx val="6"/>
          <c:order val="6"/>
          <c:tx>
            <c:strRef>
              <c:f>'Base de data total plan piloto'!$A$11</c:f>
              <c:strCache>
                <c:ptCount val="1"/>
                <c:pt idx="0">
                  <c:v>CARTON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piloto'!$B$11:$BF$11</c:f>
              <c:numCache>
                <c:formatCode>General</c:formatCode>
                <c:ptCount val="57"/>
                <c:pt idx="0">
                  <c:v>481.2</c:v>
                </c:pt>
                <c:pt idx="1">
                  <c:v>136.66999999999999</c:v>
                </c:pt>
                <c:pt idx="2">
                  <c:v>156.75</c:v>
                </c:pt>
                <c:pt idx="3">
                  <c:v>68.790000000000006</c:v>
                </c:pt>
                <c:pt idx="4">
                  <c:v>146.4</c:v>
                </c:pt>
                <c:pt idx="5">
                  <c:v>172.39</c:v>
                </c:pt>
                <c:pt idx="6">
                  <c:v>49.2</c:v>
                </c:pt>
                <c:pt idx="9">
                  <c:v>630.52</c:v>
                </c:pt>
                <c:pt idx="10">
                  <c:v>96.32</c:v>
                </c:pt>
                <c:pt idx="11">
                  <c:v>261.52</c:v>
                </c:pt>
                <c:pt idx="12">
                  <c:v>77.650000000000006</c:v>
                </c:pt>
                <c:pt idx="13">
                  <c:v>126.13</c:v>
                </c:pt>
                <c:pt idx="14">
                  <c:v>140.51</c:v>
                </c:pt>
                <c:pt idx="18">
                  <c:v>438.7</c:v>
                </c:pt>
                <c:pt idx="19">
                  <c:v>182</c:v>
                </c:pt>
                <c:pt idx="20">
                  <c:v>362.35</c:v>
                </c:pt>
                <c:pt idx="21">
                  <c:v>92.4</c:v>
                </c:pt>
                <c:pt idx="22">
                  <c:v>204.5</c:v>
                </c:pt>
                <c:pt idx="23">
                  <c:v>259.3</c:v>
                </c:pt>
                <c:pt idx="27">
                  <c:v>1.91</c:v>
                </c:pt>
                <c:pt idx="28">
                  <c:v>99.5</c:v>
                </c:pt>
                <c:pt idx="29">
                  <c:v>1</c:v>
                </c:pt>
                <c:pt idx="30">
                  <c:v>85.04</c:v>
                </c:pt>
                <c:pt idx="31">
                  <c:v>22</c:v>
                </c:pt>
                <c:pt idx="32">
                  <c:v>3.8</c:v>
                </c:pt>
                <c:pt idx="33">
                  <c:v>159.13</c:v>
                </c:pt>
                <c:pt idx="34">
                  <c:v>154.4</c:v>
                </c:pt>
                <c:pt idx="35">
                  <c:v>483</c:v>
                </c:pt>
                <c:pt idx="36">
                  <c:v>64.099999999999994</c:v>
                </c:pt>
                <c:pt idx="37">
                  <c:v>79.97</c:v>
                </c:pt>
                <c:pt idx="38">
                  <c:v>4.3</c:v>
                </c:pt>
                <c:pt idx="39">
                  <c:v>81.3</c:v>
                </c:pt>
                <c:pt idx="40">
                  <c:v>182.63</c:v>
                </c:pt>
                <c:pt idx="41">
                  <c:v>23.5</c:v>
                </c:pt>
                <c:pt idx="42">
                  <c:v>89.93</c:v>
                </c:pt>
                <c:pt idx="43">
                  <c:v>12</c:v>
                </c:pt>
                <c:pt idx="44">
                  <c:v>161.84</c:v>
                </c:pt>
                <c:pt idx="45">
                  <c:v>137.5</c:v>
                </c:pt>
                <c:pt idx="46">
                  <c:v>3</c:v>
                </c:pt>
                <c:pt idx="47">
                  <c:v>43.08</c:v>
                </c:pt>
                <c:pt idx="48">
                  <c:v>29.06</c:v>
                </c:pt>
                <c:pt idx="49">
                  <c:v>20.68</c:v>
                </c:pt>
                <c:pt idx="50">
                  <c:v>92.12</c:v>
                </c:pt>
                <c:pt idx="51">
                  <c:v>17</c:v>
                </c:pt>
                <c:pt idx="52">
                  <c:v>3.01</c:v>
                </c:pt>
                <c:pt idx="53">
                  <c:v>66.66</c:v>
                </c:pt>
                <c:pt idx="54">
                  <c:v>92.13</c:v>
                </c:pt>
                <c:pt idx="55">
                  <c:v>144.05000000000001</c:v>
                </c:pt>
                <c:pt idx="56">
                  <c:v>17.649999999999999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E-4013-96D9-A079FE4BE4DC}"/>
            </c:ext>
          </c:extLst>
        </c:ser>
        <c:ser>
          <c:idx val="7"/>
          <c:order val="7"/>
          <c:tx>
            <c:strRef>
              <c:f>'Base de data total plan piloto'!$A$12</c:f>
              <c:strCache>
                <c:ptCount val="1"/>
                <c:pt idx="0">
                  <c:v>CARTON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piloto'!$B$12:$BF$12</c:f>
              <c:numCache>
                <c:formatCode>General</c:formatCode>
                <c:ptCount val="57"/>
                <c:pt idx="0">
                  <c:v>481.2</c:v>
                </c:pt>
                <c:pt idx="1">
                  <c:v>136.66999999999999</c:v>
                </c:pt>
                <c:pt idx="2">
                  <c:v>156.75</c:v>
                </c:pt>
                <c:pt idx="3">
                  <c:v>68.790000000000006</c:v>
                </c:pt>
                <c:pt idx="4">
                  <c:v>146.4</c:v>
                </c:pt>
                <c:pt idx="5">
                  <c:v>172.39</c:v>
                </c:pt>
                <c:pt idx="6">
                  <c:v>49.2</c:v>
                </c:pt>
                <c:pt idx="7">
                  <c:v>0</c:v>
                </c:pt>
                <c:pt idx="8">
                  <c:v>0</c:v>
                </c:pt>
                <c:pt idx="9">
                  <c:v>630.52</c:v>
                </c:pt>
                <c:pt idx="10">
                  <c:v>96.32</c:v>
                </c:pt>
                <c:pt idx="11">
                  <c:v>261.52</c:v>
                </c:pt>
                <c:pt idx="12">
                  <c:v>77.650000000000006</c:v>
                </c:pt>
                <c:pt idx="13">
                  <c:v>126.13</c:v>
                </c:pt>
                <c:pt idx="14">
                  <c:v>140.51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438.7</c:v>
                </c:pt>
                <c:pt idx="19">
                  <c:v>182</c:v>
                </c:pt>
                <c:pt idx="20">
                  <c:v>362.35</c:v>
                </c:pt>
                <c:pt idx="21">
                  <c:v>92.4</c:v>
                </c:pt>
                <c:pt idx="22">
                  <c:v>204.5</c:v>
                </c:pt>
                <c:pt idx="23">
                  <c:v>259.3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1.91</c:v>
                </c:pt>
                <c:pt idx="28">
                  <c:v>99.5</c:v>
                </c:pt>
                <c:pt idx="29">
                  <c:v>1</c:v>
                </c:pt>
                <c:pt idx="30">
                  <c:v>85.04</c:v>
                </c:pt>
                <c:pt idx="31">
                  <c:v>22</c:v>
                </c:pt>
                <c:pt idx="32">
                  <c:v>3.8</c:v>
                </c:pt>
                <c:pt idx="33">
                  <c:v>159.13</c:v>
                </c:pt>
                <c:pt idx="34">
                  <c:v>154.4</c:v>
                </c:pt>
                <c:pt idx="35">
                  <c:v>483</c:v>
                </c:pt>
                <c:pt idx="36">
                  <c:v>64.099999999999994</c:v>
                </c:pt>
                <c:pt idx="37">
                  <c:v>79.97</c:v>
                </c:pt>
                <c:pt idx="38">
                  <c:v>4.3</c:v>
                </c:pt>
                <c:pt idx="39">
                  <c:v>81.3</c:v>
                </c:pt>
                <c:pt idx="40">
                  <c:v>182.63</c:v>
                </c:pt>
                <c:pt idx="41">
                  <c:v>23.5</c:v>
                </c:pt>
                <c:pt idx="42">
                  <c:v>89.93</c:v>
                </c:pt>
                <c:pt idx="43">
                  <c:v>12</c:v>
                </c:pt>
                <c:pt idx="44">
                  <c:v>161.84</c:v>
                </c:pt>
                <c:pt idx="45">
                  <c:v>137.5</c:v>
                </c:pt>
                <c:pt idx="46">
                  <c:v>3</c:v>
                </c:pt>
                <c:pt idx="47">
                  <c:v>43.08</c:v>
                </c:pt>
                <c:pt idx="48">
                  <c:v>29.06</c:v>
                </c:pt>
                <c:pt idx="49">
                  <c:v>20.68</c:v>
                </c:pt>
                <c:pt idx="50">
                  <c:v>92.12</c:v>
                </c:pt>
                <c:pt idx="51">
                  <c:v>17</c:v>
                </c:pt>
                <c:pt idx="52">
                  <c:v>3.01</c:v>
                </c:pt>
                <c:pt idx="53">
                  <c:v>66.66</c:v>
                </c:pt>
                <c:pt idx="54">
                  <c:v>92.13</c:v>
                </c:pt>
                <c:pt idx="55">
                  <c:v>144.05000000000001</c:v>
                </c:pt>
                <c:pt idx="56">
                  <c:v>17.649999999999999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96FE-4013-96D9-A079FE4BE4DC}"/>
            </c:ext>
          </c:extLst>
        </c:ser>
        <c:ser>
          <c:idx val="8"/>
          <c:order val="8"/>
          <c:tx>
            <c:strRef>
              <c:f>'Base de data total plan piloto'!$A$13</c:f>
              <c:strCache>
                <c:ptCount val="1"/>
                <c:pt idx="0">
                  <c:v>PAPEL BLANCO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piloto'!$B$13:$BF$13</c:f>
              <c:numCache>
                <c:formatCode>General</c:formatCode>
                <c:ptCount val="57"/>
                <c:pt idx="0">
                  <c:v>47.5</c:v>
                </c:pt>
                <c:pt idx="1">
                  <c:v>6.7</c:v>
                </c:pt>
                <c:pt idx="2">
                  <c:v>13.7</c:v>
                </c:pt>
                <c:pt idx="3">
                  <c:v>5.5</c:v>
                </c:pt>
                <c:pt idx="4">
                  <c:v>4.3</c:v>
                </c:pt>
                <c:pt idx="9">
                  <c:v>32.08</c:v>
                </c:pt>
                <c:pt idx="14">
                  <c:v>9.3000000000000007</c:v>
                </c:pt>
                <c:pt idx="18">
                  <c:v>172.5</c:v>
                </c:pt>
                <c:pt idx="19">
                  <c:v>74</c:v>
                </c:pt>
                <c:pt idx="20">
                  <c:v>83.1</c:v>
                </c:pt>
                <c:pt idx="21">
                  <c:v>34.5</c:v>
                </c:pt>
                <c:pt idx="22">
                  <c:v>34.299999999999997</c:v>
                </c:pt>
                <c:pt idx="23">
                  <c:v>26.7</c:v>
                </c:pt>
                <c:pt idx="27">
                  <c:v>0.73</c:v>
                </c:pt>
                <c:pt idx="28">
                  <c:v>19</c:v>
                </c:pt>
                <c:pt idx="30">
                  <c:v>78.62</c:v>
                </c:pt>
                <c:pt idx="31">
                  <c:v>40</c:v>
                </c:pt>
                <c:pt idx="32">
                  <c:v>12</c:v>
                </c:pt>
                <c:pt idx="33">
                  <c:v>45.6</c:v>
                </c:pt>
                <c:pt idx="34">
                  <c:v>14.6</c:v>
                </c:pt>
                <c:pt idx="35">
                  <c:v>122.7</c:v>
                </c:pt>
                <c:pt idx="36">
                  <c:v>25.2</c:v>
                </c:pt>
                <c:pt idx="37">
                  <c:v>52.82</c:v>
                </c:pt>
                <c:pt idx="38">
                  <c:v>6.8</c:v>
                </c:pt>
                <c:pt idx="39">
                  <c:v>21.2</c:v>
                </c:pt>
                <c:pt idx="40">
                  <c:v>76.510000000000005</c:v>
                </c:pt>
                <c:pt idx="41">
                  <c:v>152</c:v>
                </c:pt>
                <c:pt idx="42">
                  <c:v>50.09</c:v>
                </c:pt>
                <c:pt idx="44">
                  <c:v>49.93</c:v>
                </c:pt>
                <c:pt idx="45">
                  <c:v>90.88</c:v>
                </c:pt>
                <c:pt idx="46">
                  <c:v>6.2</c:v>
                </c:pt>
                <c:pt idx="47">
                  <c:v>9.08</c:v>
                </c:pt>
                <c:pt idx="48">
                  <c:v>3</c:v>
                </c:pt>
                <c:pt idx="49">
                  <c:v>27</c:v>
                </c:pt>
                <c:pt idx="50">
                  <c:v>26.76</c:v>
                </c:pt>
                <c:pt idx="51">
                  <c:v>0</c:v>
                </c:pt>
                <c:pt idx="52">
                  <c:v>0.5</c:v>
                </c:pt>
                <c:pt idx="53">
                  <c:v>20</c:v>
                </c:pt>
                <c:pt idx="54">
                  <c:v>38</c:v>
                </c:pt>
                <c:pt idx="55">
                  <c:v>56.06</c:v>
                </c:pt>
                <c:pt idx="5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E-4013-96D9-A079FE4BE4DC}"/>
            </c:ext>
          </c:extLst>
        </c:ser>
        <c:ser>
          <c:idx val="9"/>
          <c:order val="9"/>
          <c:tx>
            <c:strRef>
              <c:f>'Base de data total plan piloto'!$A$14</c:f>
              <c:strCache>
                <c:ptCount val="1"/>
                <c:pt idx="0">
                  <c:v>REVISTAS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piloto'!$B$14:$BF$14</c:f>
              <c:numCache>
                <c:formatCode>General</c:formatCode>
                <c:ptCount val="57"/>
                <c:pt idx="4">
                  <c:v>82.9</c:v>
                </c:pt>
                <c:pt idx="27">
                  <c:v>0.15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C-96FE-4013-96D9-A079FE4BE4DC}"/>
            </c:ext>
          </c:extLst>
        </c:ser>
        <c:ser>
          <c:idx val="10"/>
          <c:order val="10"/>
          <c:tx>
            <c:strRef>
              <c:f>'Base de data total plan piloto'!$A$15</c:f>
              <c:strCache>
                <c:ptCount val="1"/>
                <c:pt idx="0">
                  <c:v>PAPEL MIXTO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piloto'!$B$15:$BF$15</c:f>
              <c:numCache>
                <c:formatCode>General</c:formatCode>
                <c:ptCount val="57"/>
                <c:pt idx="2">
                  <c:v>4.8</c:v>
                </c:pt>
                <c:pt idx="9">
                  <c:v>85.4</c:v>
                </c:pt>
                <c:pt idx="10">
                  <c:v>39.5</c:v>
                </c:pt>
                <c:pt idx="11">
                  <c:v>55.7</c:v>
                </c:pt>
                <c:pt idx="18">
                  <c:v>66.7</c:v>
                </c:pt>
                <c:pt idx="19">
                  <c:v>8.5</c:v>
                </c:pt>
                <c:pt idx="20">
                  <c:v>32.200000000000003</c:v>
                </c:pt>
                <c:pt idx="21">
                  <c:v>3.2</c:v>
                </c:pt>
                <c:pt idx="22">
                  <c:v>2.8</c:v>
                </c:pt>
                <c:pt idx="23">
                  <c:v>26.1</c:v>
                </c:pt>
                <c:pt idx="27">
                  <c:v>0.61</c:v>
                </c:pt>
                <c:pt idx="28">
                  <c:v>5</c:v>
                </c:pt>
                <c:pt idx="30">
                  <c:v>25.04</c:v>
                </c:pt>
                <c:pt idx="31">
                  <c:v>0</c:v>
                </c:pt>
                <c:pt idx="33">
                  <c:v>0</c:v>
                </c:pt>
                <c:pt idx="34">
                  <c:v>4.0199999999999996</c:v>
                </c:pt>
                <c:pt idx="35">
                  <c:v>16.149999999999999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9.02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4.08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D-96FE-4013-96D9-A079FE4BE4DC}"/>
            </c:ext>
          </c:extLst>
        </c:ser>
        <c:ser>
          <c:idx val="11"/>
          <c:order val="11"/>
          <c:tx>
            <c:strRef>
              <c:f>'Base de data total plan piloto'!$A$16</c:f>
              <c:strCache>
                <c:ptCount val="1"/>
                <c:pt idx="0">
                  <c:v>PAPEL PERIODICO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piloto'!$B$16:$BF$16</c:f>
              <c:numCache>
                <c:formatCode>General</c:formatCode>
                <c:ptCount val="57"/>
                <c:pt idx="0">
                  <c:v>859.6</c:v>
                </c:pt>
                <c:pt idx="1">
                  <c:v>237.8</c:v>
                </c:pt>
                <c:pt idx="2">
                  <c:v>191.7</c:v>
                </c:pt>
                <c:pt idx="3">
                  <c:v>131.9</c:v>
                </c:pt>
                <c:pt idx="4">
                  <c:v>179.8</c:v>
                </c:pt>
                <c:pt idx="5">
                  <c:v>235.12</c:v>
                </c:pt>
                <c:pt idx="9">
                  <c:v>469.87</c:v>
                </c:pt>
                <c:pt idx="10">
                  <c:v>90.3</c:v>
                </c:pt>
                <c:pt idx="11">
                  <c:v>257.58</c:v>
                </c:pt>
                <c:pt idx="12">
                  <c:v>307.60000000000002</c:v>
                </c:pt>
                <c:pt idx="13">
                  <c:v>188.75</c:v>
                </c:pt>
                <c:pt idx="14">
                  <c:v>185.23</c:v>
                </c:pt>
                <c:pt idx="18">
                  <c:v>790.1</c:v>
                </c:pt>
                <c:pt idx="19">
                  <c:v>305.5</c:v>
                </c:pt>
                <c:pt idx="20">
                  <c:v>908.7</c:v>
                </c:pt>
                <c:pt idx="21">
                  <c:v>552</c:v>
                </c:pt>
                <c:pt idx="22">
                  <c:v>348.4</c:v>
                </c:pt>
                <c:pt idx="23">
                  <c:v>447.4</c:v>
                </c:pt>
                <c:pt idx="27">
                  <c:v>0.78</c:v>
                </c:pt>
                <c:pt idx="28">
                  <c:v>74.8</c:v>
                </c:pt>
                <c:pt idx="29">
                  <c:v>1.5</c:v>
                </c:pt>
                <c:pt idx="30">
                  <c:v>112.1</c:v>
                </c:pt>
                <c:pt idx="31">
                  <c:v>252.4</c:v>
                </c:pt>
                <c:pt idx="32">
                  <c:v>4</c:v>
                </c:pt>
                <c:pt idx="33">
                  <c:v>128.5</c:v>
                </c:pt>
                <c:pt idx="34">
                  <c:v>112.51</c:v>
                </c:pt>
                <c:pt idx="35">
                  <c:v>545.26</c:v>
                </c:pt>
                <c:pt idx="36">
                  <c:v>142.80000000000001</c:v>
                </c:pt>
                <c:pt idx="37">
                  <c:v>100.16</c:v>
                </c:pt>
                <c:pt idx="38">
                  <c:v>2.6</c:v>
                </c:pt>
                <c:pt idx="39">
                  <c:v>92.5</c:v>
                </c:pt>
                <c:pt idx="40">
                  <c:v>305.89999999999998</c:v>
                </c:pt>
                <c:pt idx="41">
                  <c:v>1</c:v>
                </c:pt>
                <c:pt idx="42">
                  <c:v>85.07</c:v>
                </c:pt>
                <c:pt idx="43">
                  <c:v>8.06</c:v>
                </c:pt>
                <c:pt idx="44">
                  <c:v>185.25</c:v>
                </c:pt>
                <c:pt idx="45">
                  <c:v>158.08000000000001</c:v>
                </c:pt>
                <c:pt idx="47">
                  <c:v>40.01</c:v>
                </c:pt>
                <c:pt idx="48">
                  <c:v>26.53</c:v>
                </c:pt>
                <c:pt idx="49">
                  <c:v>12.08</c:v>
                </c:pt>
                <c:pt idx="50">
                  <c:v>92.59</c:v>
                </c:pt>
                <c:pt idx="51">
                  <c:v>4</c:v>
                </c:pt>
                <c:pt idx="52">
                  <c:v>0</c:v>
                </c:pt>
                <c:pt idx="53">
                  <c:v>38.06</c:v>
                </c:pt>
                <c:pt idx="54">
                  <c:v>42.17</c:v>
                </c:pt>
                <c:pt idx="55">
                  <c:v>170.67</c:v>
                </c:pt>
                <c:pt idx="56">
                  <c:v>22.06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96FE-4013-96D9-A079FE4BE4DC}"/>
            </c:ext>
          </c:extLst>
        </c:ser>
        <c:ser>
          <c:idx val="12"/>
          <c:order val="12"/>
          <c:tx>
            <c:strRef>
              <c:f>'Base de data total plan piloto'!$A$17</c:f>
              <c:strCache>
                <c:ptCount val="1"/>
                <c:pt idx="0">
                  <c:v>PAPELES/REVISTAS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piloto'!$B$17:$BF$17</c:f>
              <c:numCache>
                <c:formatCode>General</c:formatCode>
                <c:ptCount val="57"/>
                <c:pt idx="0">
                  <c:v>907.1</c:v>
                </c:pt>
                <c:pt idx="1">
                  <c:v>244.5</c:v>
                </c:pt>
                <c:pt idx="2">
                  <c:v>210.2</c:v>
                </c:pt>
                <c:pt idx="3">
                  <c:v>137.4</c:v>
                </c:pt>
                <c:pt idx="4">
                  <c:v>267</c:v>
                </c:pt>
                <c:pt idx="5">
                  <c:v>235.12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587.35</c:v>
                </c:pt>
                <c:pt idx="10">
                  <c:v>129.80000000000001</c:v>
                </c:pt>
                <c:pt idx="11">
                  <c:v>313.27999999999997</c:v>
                </c:pt>
                <c:pt idx="12">
                  <c:v>307.60000000000002</c:v>
                </c:pt>
                <c:pt idx="13">
                  <c:v>188.75</c:v>
                </c:pt>
                <c:pt idx="14">
                  <c:v>194.53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1029.3</c:v>
                </c:pt>
                <c:pt idx="19">
                  <c:v>388</c:v>
                </c:pt>
                <c:pt idx="20">
                  <c:v>1024</c:v>
                </c:pt>
                <c:pt idx="21">
                  <c:v>589.70000000000005</c:v>
                </c:pt>
                <c:pt idx="22">
                  <c:v>385.5</c:v>
                </c:pt>
                <c:pt idx="23">
                  <c:v>500.2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2.27</c:v>
                </c:pt>
                <c:pt idx="28">
                  <c:v>98.8</c:v>
                </c:pt>
                <c:pt idx="29">
                  <c:v>1.5</c:v>
                </c:pt>
                <c:pt idx="30">
                  <c:v>215.76</c:v>
                </c:pt>
                <c:pt idx="31">
                  <c:v>292.39999999999998</c:v>
                </c:pt>
                <c:pt idx="32">
                  <c:v>16</c:v>
                </c:pt>
                <c:pt idx="33">
                  <c:v>174.1</c:v>
                </c:pt>
                <c:pt idx="34">
                  <c:v>131.13</c:v>
                </c:pt>
                <c:pt idx="35">
                  <c:v>684.11</c:v>
                </c:pt>
                <c:pt idx="36">
                  <c:v>168</c:v>
                </c:pt>
                <c:pt idx="37">
                  <c:v>152.97999999999999</c:v>
                </c:pt>
                <c:pt idx="38">
                  <c:v>9.4</c:v>
                </c:pt>
                <c:pt idx="39">
                  <c:v>113.7</c:v>
                </c:pt>
                <c:pt idx="40">
                  <c:v>382.40999999999997</c:v>
                </c:pt>
                <c:pt idx="41">
                  <c:v>153</c:v>
                </c:pt>
                <c:pt idx="42">
                  <c:v>135.16</c:v>
                </c:pt>
                <c:pt idx="43">
                  <c:v>8.06</c:v>
                </c:pt>
                <c:pt idx="44">
                  <c:v>235.18</c:v>
                </c:pt>
                <c:pt idx="45">
                  <c:v>248.96</c:v>
                </c:pt>
                <c:pt idx="46">
                  <c:v>6.2</c:v>
                </c:pt>
                <c:pt idx="47">
                  <c:v>49.089999999999996</c:v>
                </c:pt>
                <c:pt idx="48">
                  <c:v>29.53</c:v>
                </c:pt>
                <c:pt idx="49">
                  <c:v>48.099999999999994</c:v>
                </c:pt>
                <c:pt idx="50">
                  <c:v>119.35000000000001</c:v>
                </c:pt>
                <c:pt idx="51">
                  <c:v>4</c:v>
                </c:pt>
                <c:pt idx="52">
                  <c:v>0.5</c:v>
                </c:pt>
                <c:pt idx="53">
                  <c:v>62.14</c:v>
                </c:pt>
                <c:pt idx="54">
                  <c:v>80.17</c:v>
                </c:pt>
                <c:pt idx="55">
                  <c:v>226.73</c:v>
                </c:pt>
                <c:pt idx="56">
                  <c:v>35.06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96FE-4013-96D9-A079FE4BE4DC}"/>
            </c:ext>
          </c:extLst>
        </c:ser>
        <c:ser>
          <c:idx val="13"/>
          <c:order val="13"/>
          <c:tx>
            <c:strRef>
              <c:f>'Base de data total plan piloto'!$A$18</c:f>
              <c:strCache>
                <c:ptCount val="1"/>
                <c:pt idx="0">
                  <c:v>VIDRIO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piloto'!$B$18:$BF$18</c:f>
              <c:numCache>
                <c:formatCode>General</c:formatCode>
                <c:ptCount val="57"/>
                <c:pt idx="0">
                  <c:v>5.6</c:v>
                </c:pt>
                <c:pt idx="1">
                  <c:v>6.9</c:v>
                </c:pt>
                <c:pt idx="2">
                  <c:v>35</c:v>
                </c:pt>
                <c:pt idx="3">
                  <c:v>17.2</c:v>
                </c:pt>
                <c:pt idx="4">
                  <c:v>20.3</c:v>
                </c:pt>
                <c:pt idx="5">
                  <c:v>2.2999999999999998</c:v>
                </c:pt>
                <c:pt idx="6">
                  <c:v>142.5</c:v>
                </c:pt>
                <c:pt idx="9">
                  <c:v>3.1</c:v>
                </c:pt>
                <c:pt idx="10">
                  <c:v>8.1999999999999993</c:v>
                </c:pt>
                <c:pt idx="12">
                  <c:v>2.2000000000000002</c:v>
                </c:pt>
                <c:pt idx="18">
                  <c:v>143.6</c:v>
                </c:pt>
                <c:pt idx="19">
                  <c:v>12.7</c:v>
                </c:pt>
                <c:pt idx="22">
                  <c:v>29.3</c:v>
                </c:pt>
                <c:pt idx="27">
                  <c:v>0.49</c:v>
                </c:pt>
                <c:pt idx="28">
                  <c:v>0</c:v>
                </c:pt>
                <c:pt idx="29">
                  <c:v>4.5</c:v>
                </c:pt>
                <c:pt idx="30">
                  <c:v>5.98</c:v>
                </c:pt>
                <c:pt idx="31">
                  <c:v>30.7</c:v>
                </c:pt>
                <c:pt idx="33">
                  <c:v>16.7</c:v>
                </c:pt>
                <c:pt idx="34">
                  <c:v>24.3</c:v>
                </c:pt>
                <c:pt idx="35">
                  <c:v>69.400000000000006</c:v>
                </c:pt>
                <c:pt idx="36">
                  <c:v>16</c:v>
                </c:pt>
                <c:pt idx="37">
                  <c:v>5.04</c:v>
                </c:pt>
                <c:pt idx="38">
                  <c:v>30.4</c:v>
                </c:pt>
                <c:pt idx="39">
                  <c:v>28.9</c:v>
                </c:pt>
                <c:pt idx="40">
                  <c:v>19.03</c:v>
                </c:pt>
                <c:pt idx="41">
                  <c:v>0</c:v>
                </c:pt>
                <c:pt idx="42">
                  <c:v>6.06</c:v>
                </c:pt>
                <c:pt idx="43">
                  <c:v>5</c:v>
                </c:pt>
                <c:pt idx="44">
                  <c:v>35.119999999999997</c:v>
                </c:pt>
                <c:pt idx="45">
                  <c:v>34.46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7.08</c:v>
                </c:pt>
                <c:pt idx="51">
                  <c:v>0</c:v>
                </c:pt>
                <c:pt idx="52">
                  <c:v>0</c:v>
                </c:pt>
                <c:pt idx="53">
                  <c:v>15.07</c:v>
                </c:pt>
                <c:pt idx="54">
                  <c:v>9.02</c:v>
                </c:pt>
                <c:pt idx="55">
                  <c:v>34.15</c:v>
                </c:pt>
                <c:pt idx="5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FE-4013-96D9-A079FE4BE4DC}"/>
            </c:ext>
          </c:extLst>
        </c:ser>
        <c:ser>
          <c:idx val="14"/>
          <c:order val="14"/>
          <c:tx>
            <c:strRef>
              <c:f>'Base de data total plan piloto'!$A$19</c:f>
              <c:strCache>
                <c:ptCount val="1"/>
                <c:pt idx="0">
                  <c:v>VIDRIOS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piloto'!$B$19:$BF$19</c:f>
              <c:numCache>
                <c:formatCode>General</c:formatCode>
                <c:ptCount val="57"/>
                <c:pt idx="0">
                  <c:v>5.6</c:v>
                </c:pt>
                <c:pt idx="1">
                  <c:v>6.9</c:v>
                </c:pt>
                <c:pt idx="2">
                  <c:v>35</c:v>
                </c:pt>
                <c:pt idx="3">
                  <c:v>17.2</c:v>
                </c:pt>
                <c:pt idx="4">
                  <c:v>20.3</c:v>
                </c:pt>
                <c:pt idx="5">
                  <c:v>2.2999999999999998</c:v>
                </c:pt>
                <c:pt idx="6">
                  <c:v>142.5</c:v>
                </c:pt>
                <c:pt idx="7">
                  <c:v>0</c:v>
                </c:pt>
                <c:pt idx="8">
                  <c:v>0</c:v>
                </c:pt>
                <c:pt idx="9">
                  <c:v>3.1</c:v>
                </c:pt>
                <c:pt idx="10">
                  <c:v>8.1999999999999993</c:v>
                </c:pt>
                <c:pt idx="11">
                  <c:v>0</c:v>
                </c:pt>
                <c:pt idx="12">
                  <c:v>2.2000000000000002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143.6</c:v>
                </c:pt>
                <c:pt idx="19">
                  <c:v>12.7</c:v>
                </c:pt>
                <c:pt idx="20">
                  <c:v>0</c:v>
                </c:pt>
                <c:pt idx="21">
                  <c:v>0</c:v>
                </c:pt>
                <c:pt idx="22">
                  <c:v>29.3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0.49</c:v>
                </c:pt>
                <c:pt idx="28">
                  <c:v>0</c:v>
                </c:pt>
                <c:pt idx="29">
                  <c:v>4.5</c:v>
                </c:pt>
                <c:pt idx="30">
                  <c:v>5.98</c:v>
                </c:pt>
                <c:pt idx="31">
                  <c:v>30.7</c:v>
                </c:pt>
                <c:pt idx="32">
                  <c:v>0</c:v>
                </c:pt>
                <c:pt idx="33">
                  <c:v>16.7</c:v>
                </c:pt>
                <c:pt idx="34">
                  <c:v>24.3</c:v>
                </c:pt>
                <c:pt idx="35">
                  <c:v>69.400000000000006</c:v>
                </c:pt>
                <c:pt idx="36">
                  <c:v>16</c:v>
                </c:pt>
                <c:pt idx="37">
                  <c:v>5.04</c:v>
                </c:pt>
                <c:pt idx="38">
                  <c:v>30.4</c:v>
                </c:pt>
                <c:pt idx="39">
                  <c:v>28.9</c:v>
                </c:pt>
                <c:pt idx="40">
                  <c:v>19.03</c:v>
                </c:pt>
                <c:pt idx="41">
                  <c:v>0</c:v>
                </c:pt>
                <c:pt idx="42">
                  <c:v>6.06</c:v>
                </c:pt>
                <c:pt idx="43">
                  <c:v>5</c:v>
                </c:pt>
                <c:pt idx="44">
                  <c:v>35.119999999999997</c:v>
                </c:pt>
                <c:pt idx="45">
                  <c:v>34.46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7.08</c:v>
                </c:pt>
                <c:pt idx="51">
                  <c:v>0</c:v>
                </c:pt>
                <c:pt idx="52">
                  <c:v>0</c:v>
                </c:pt>
                <c:pt idx="53">
                  <c:v>15.07</c:v>
                </c:pt>
                <c:pt idx="54">
                  <c:v>9.02</c:v>
                </c:pt>
                <c:pt idx="55">
                  <c:v>34.15</c:v>
                </c:pt>
                <c:pt idx="56">
                  <c:v>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0-96FE-4013-96D9-A079FE4BE4DC}"/>
            </c:ext>
          </c:extLst>
        </c:ser>
        <c:ser>
          <c:idx val="15"/>
          <c:order val="15"/>
          <c:tx>
            <c:strRef>
              <c:f>'Base de data total plan piloto'!$A$20</c:f>
              <c:strCache>
                <c:ptCount val="1"/>
                <c:pt idx="0">
                  <c:v>ELECTRONICO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piloto'!$B$20:$BF$20</c:f>
              <c:numCache>
                <c:formatCode>General</c:formatCode>
                <c:ptCount val="57"/>
                <c:pt idx="27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FE-4013-96D9-A079FE4BE4DC}"/>
            </c:ext>
          </c:extLst>
        </c:ser>
        <c:ser>
          <c:idx val="16"/>
          <c:order val="16"/>
          <c:tx>
            <c:strRef>
              <c:f>'Base de data total plan piloto'!$A$21</c:f>
              <c:strCache>
                <c:ptCount val="1"/>
                <c:pt idx="0">
                  <c:v>ELECTRONICOS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piloto'!$B$21:$BF$21</c:f>
              <c:numCache>
                <c:formatCode>General</c:formatCode>
                <c:ptCount val="57"/>
                <c:pt idx="27">
                  <c:v>0.34</c:v>
                </c:pt>
                <c:pt idx="28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6FE-4013-96D9-A079FE4BE4DC}"/>
            </c:ext>
          </c:extLst>
        </c:ser>
        <c:ser>
          <c:idx val="17"/>
          <c:order val="17"/>
          <c:tx>
            <c:strRef>
              <c:f>'Base de data total plan piloto'!$A$22</c:f>
              <c:strCache>
                <c:ptCount val="1"/>
                <c:pt idx="0">
                  <c:v>KG TOTALES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piloto'!$B$22:$BF$22</c:f>
              <c:numCache>
                <c:formatCode>General</c:formatCode>
                <c:ptCount val="57"/>
                <c:pt idx="0">
                  <c:v>2252.4499999999998</c:v>
                </c:pt>
                <c:pt idx="1">
                  <c:v>674.76</c:v>
                </c:pt>
                <c:pt idx="2">
                  <c:v>706.07999999999993</c:v>
                </c:pt>
                <c:pt idx="3">
                  <c:v>391.98999999999995</c:v>
                </c:pt>
                <c:pt idx="4">
                  <c:v>629.70000000000005</c:v>
                </c:pt>
                <c:pt idx="5">
                  <c:v>615.8599999999999</c:v>
                </c:pt>
                <c:pt idx="6">
                  <c:v>222.6</c:v>
                </c:pt>
                <c:pt idx="7">
                  <c:v>0</c:v>
                </c:pt>
                <c:pt idx="8">
                  <c:v>0</c:v>
                </c:pt>
                <c:pt idx="9">
                  <c:v>1606.1399999999999</c:v>
                </c:pt>
                <c:pt idx="10">
                  <c:v>401.14</c:v>
                </c:pt>
                <c:pt idx="11">
                  <c:v>764.11999999999989</c:v>
                </c:pt>
                <c:pt idx="12">
                  <c:v>483.33</c:v>
                </c:pt>
                <c:pt idx="13">
                  <c:v>559.30999999999995</c:v>
                </c:pt>
                <c:pt idx="14">
                  <c:v>561.33000000000004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2292.8000000000002</c:v>
                </c:pt>
                <c:pt idx="19">
                  <c:v>941.8</c:v>
                </c:pt>
                <c:pt idx="20">
                  <c:v>1953.0500000000002</c:v>
                </c:pt>
                <c:pt idx="21">
                  <c:v>872.5</c:v>
                </c:pt>
                <c:pt idx="22">
                  <c:v>919.39999999999986</c:v>
                </c:pt>
                <c:pt idx="23">
                  <c:v>1179.5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5.8420000000000005</c:v>
                </c:pt>
                <c:pt idx="28">
                  <c:v>406.49000000000007</c:v>
                </c:pt>
                <c:pt idx="29">
                  <c:v>9</c:v>
                </c:pt>
                <c:pt idx="30">
                  <c:v>419.65999999999997</c:v>
                </c:pt>
                <c:pt idx="31">
                  <c:v>563.43000000000006</c:v>
                </c:pt>
                <c:pt idx="32">
                  <c:v>37.4</c:v>
                </c:pt>
                <c:pt idx="33">
                  <c:v>529.68000000000006</c:v>
                </c:pt>
                <c:pt idx="34">
                  <c:v>455.96</c:v>
                </c:pt>
                <c:pt idx="35">
                  <c:v>1699.7900000000002</c:v>
                </c:pt>
                <c:pt idx="36">
                  <c:v>355.2</c:v>
                </c:pt>
                <c:pt idx="37">
                  <c:v>415.57</c:v>
                </c:pt>
                <c:pt idx="38">
                  <c:v>60.8</c:v>
                </c:pt>
                <c:pt idx="39">
                  <c:v>384.29999999999995</c:v>
                </c:pt>
                <c:pt idx="40">
                  <c:v>900.99</c:v>
                </c:pt>
                <c:pt idx="41">
                  <c:v>502.5</c:v>
                </c:pt>
                <c:pt idx="42">
                  <c:v>384.95</c:v>
                </c:pt>
                <c:pt idx="43">
                  <c:v>37.090000000000003</c:v>
                </c:pt>
                <c:pt idx="44">
                  <c:v>769.15</c:v>
                </c:pt>
                <c:pt idx="45">
                  <c:v>630.08000000000004</c:v>
                </c:pt>
                <c:pt idx="46">
                  <c:v>19.599999999999998</c:v>
                </c:pt>
                <c:pt idx="47">
                  <c:v>194.71</c:v>
                </c:pt>
                <c:pt idx="48">
                  <c:v>121.59</c:v>
                </c:pt>
                <c:pt idx="49">
                  <c:v>121.99</c:v>
                </c:pt>
                <c:pt idx="50">
                  <c:v>375.25000000000006</c:v>
                </c:pt>
                <c:pt idx="51">
                  <c:v>42.82</c:v>
                </c:pt>
                <c:pt idx="52">
                  <c:v>15.51</c:v>
                </c:pt>
                <c:pt idx="53">
                  <c:v>266.62</c:v>
                </c:pt>
                <c:pt idx="54">
                  <c:v>347.7</c:v>
                </c:pt>
                <c:pt idx="55">
                  <c:v>636.09</c:v>
                </c:pt>
                <c:pt idx="56">
                  <c:v>114.86999999999999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FE-4013-96D9-A079FE4BE4DC}"/>
            </c:ext>
          </c:extLst>
        </c:ser>
        <c:ser>
          <c:idx val="18"/>
          <c:order val="18"/>
          <c:tx>
            <c:strRef>
              <c:f>'Base de data total plan piloto'!$A$23</c:f>
              <c:strCache>
                <c:ptCount val="1"/>
                <c:pt idx="0">
                  <c:v>TONS TOTALES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'Base de data total plan piloto'!$B$1:$BF$3</c:f>
              <c:multiLvlStrCache>
                <c:ptCount val="57"/>
                <c:lvl>
                  <c:pt idx="0">
                    <c:v>P. SANTA
EDUVIGES</c:v>
                  </c:pt>
                  <c:pt idx="1">
                    <c:v>JUNTA COMUNAL
BETANIA</c:v>
                  </c:pt>
                  <c:pt idx="2">
                    <c:v>IGLESIA SAN
ANTONIO
DE PADUA</c:v>
                  </c:pt>
                  <c:pt idx="3">
                    <c:v>VILLA
SOBERANIA</c:v>
                  </c:pt>
                  <c:pt idx="4">
                    <c:v>PARQUE LOS
GUAYACANES</c:v>
                  </c:pt>
                  <c:pt idx="5">
                    <c:v>APROJUL
</c:v>
                  </c:pt>
                  <c:pt idx="6">
                    <c:v>IPHE</c:v>
                  </c:pt>
                  <c:pt idx="7">
                    <c:v>EVE</c:v>
                  </c:pt>
                  <c:pt idx="8">
                    <c:v>ULAT</c:v>
                  </c:pt>
                  <c:pt idx="9">
                    <c:v>P. SANTA
EDUVIGES</c:v>
                  </c:pt>
                  <c:pt idx="10">
                    <c:v>JUNTA COMUNAL
BETANIA</c:v>
                  </c:pt>
                  <c:pt idx="11">
                    <c:v>IGLESIA SAN
ANTONIO
DE PADUA</c:v>
                  </c:pt>
                  <c:pt idx="12">
                    <c:v>VILLA
SOBERANIA</c:v>
                  </c:pt>
                  <c:pt idx="13">
                    <c:v>PARQUE LOS
GUAYACANES</c:v>
                  </c:pt>
                  <c:pt idx="14">
                    <c:v>APROJUL
</c:v>
                  </c:pt>
                  <c:pt idx="15">
                    <c:v>IPHE</c:v>
                  </c:pt>
                  <c:pt idx="16">
                    <c:v>EVE</c:v>
                  </c:pt>
                  <c:pt idx="17">
                    <c:v>ULAT</c:v>
                  </c:pt>
                  <c:pt idx="18">
                    <c:v>P. SANTA
EDUVIGES</c:v>
                  </c:pt>
                  <c:pt idx="19">
                    <c:v>JUNTA COMUNAL
BETANIA</c:v>
                  </c:pt>
                  <c:pt idx="20">
                    <c:v>IGLESIA SAN
ANTONIO
DE PADUA</c:v>
                  </c:pt>
                  <c:pt idx="21">
                    <c:v>VILLA
SOBERANIA</c:v>
                  </c:pt>
                  <c:pt idx="22">
                    <c:v>PARQUE LOS
GUAYACANES</c:v>
                  </c:pt>
                  <c:pt idx="23">
                    <c:v>APROJUL
</c:v>
                  </c:pt>
                  <c:pt idx="24">
                    <c:v>IPHE</c:v>
                  </c:pt>
                  <c:pt idx="25">
                    <c:v>EVE</c:v>
                  </c:pt>
                  <c:pt idx="26">
                    <c:v>ULAT</c:v>
                  </c:pt>
                  <c:pt idx="27">
                    <c:v>Hatillo 2017 ENE-SEPT</c:v>
                  </c:pt>
                  <c:pt idx="28">
                    <c:v>APROJUL, La Locería</c:v>
                  </c:pt>
                  <c:pt idx="29">
                    <c:v>Escuela Vocacional Especial (EVE)</c:v>
                  </c:pt>
                  <c:pt idx="30">
                    <c:v>Hatillo </c:v>
                  </c:pt>
                  <c:pt idx="31">
                    <c:v>Iglesia San Antonio de Padua</c:v>
                  </c:pt>
                  <c:pt idx="32">
                    <c:v>IPHE</c:v>
                  </c:pt>
                  <c:pt idx="33">
                    <c:v>Junta Comunal de Betania</c:v>
                  </c:pt>
                  <c:pt idx="34">
                    <c:v>Parque Los Guayacanes</c:v>
                  </c:pt>
                  <c:pt idx="35">
                    <c:v>Parque Santa Eduviges</c:v>
                  </c:pt>
                  <c:pt idx="36">
                    <c:v>Villa Soberanía</c:v>
                  </c:pt>
                  <c:pt idx="37">
                    <c:v>APROJUL, La Locería</c:v>
                  </c:pt>
                  <c:pt idx="38">
                    <c:v>Escuela Vocacional Especial (EVE)</c:v>
                  </c:pt>
                  <c:pt idx="39">
                    <c:v>Hatillo</c:v>
                  </c:pt>
                  <c:pt idx="40">
                    <c:v>Iglesia San Antonio de Padua</c:v>
                  </c:pt>
                  <c:pt idx="41">
                    <c:v>IPHE</c:v>
                  </c:pt>
                  <c:pt idx="42">
                    <c:v>Junta Comunal de Betania</c:v>
                  </c:pt>
                  <c:pt idx="43">
                    <c:v>Nuevo Progreso, Chilibre</c:v>
                  </c:pt>
                  <c:pt idx="44">
                    <c:v>Parque Los Guayacanes</c:v>
                  </c:pt>
                  <c:pt idx="45">
                    <c:v>Parque Santa Eduviges</c:v>
                  </c:pt>
                  <c:pt idx="46">
                    <c:v>Universidad Latina de Panamá (ULAT)</c:v>
                  </c:pt>
                  <c:pt idx="47">
                    <c:v>Villa Soberanía</c:v>
                  </c:pt>
                  <c:pt idx="48">
                    <c:v>APROJUL, La Locería</c:v>
                  </c:pt>
                  <c:pt idx="49">
                    <c:v>Hatillo</c:v>
                  </c:pt>
                  <c:pt idx="50">
                    <c:v>Iglesia San Antonio de Padua</c:v>
                  </c:pt>
                  <c:pt idx="51">
                    <c:v>Iglesia Santa María La Antigua</c:v>
                  </c:pt>
                  <c:pt idx="52">
                    <c:v>Instituto Panameño de Habilitación Especial (IPHE)</c:v>
                  </c:pt>
                  <c:pt idx="53">
                    <c:v>Junta Comunal de Betania</c:v>
                  </c:pt>
                  <c:pt idx="54">
                    <c:v>Parque Los Guayacanes</c:v>
                  </c:pt>
                  <c:pt idx="55">
                    <c:v>Parque Santa Eduviges</c:v>
                  </c:pt>
                  <c:pt idx="56">
                    <c:v>Villa Soberanía</c:v>
                  </c:pt>
                </c:lvl>
                <c:lvl>
                  <c:pt idx="0">
                    <c:v>JULIO</c:v>
                  </c:pt>
                  <c:pt idx="9">
                    <c:v>AGOSTO</c:v>
                  </c:pt>
                  <c:pt idx="18">
                    <c:v>SEPTIEMBRE</c:v>
                  </c:pt>
                  <c:pt idx="28">
                    <c:v>OCTUBRE</c:v>
                  </c:pt>
                  <c:pt idx="37">
                    <c:v>NOVIEMBRE</c:v>
                  </c:pt>
                  <c:pt idx="48">
                    <c:v>DICIEMBRE</c:v>
                  </c:pt>
                </c:lvl>
              </c:multiLvlStrCache>
            </c:multiLvlStrRef>
          </c:cat>
          <c:val>
            <c:numRef>
              <c:f>'Base de data total plan piloto'!$B$23:$BF$23</c:f>
              <c:numCache>
                <c:formatCode>0.00</c:formatCode>
                <c:ptCount val="57"/>
                <c:pt idx="0">
                  <c:v>2.2524500000000001</c:v>
                </c:pt>
                <c:pt idx="1">
                  <c:v>0.67476000000000003</c:v>
                </c:pt>
                <c:pt idx="2">
                  <c:v>0.70607999999999993</c:v>
                </c:pt>
                <c:pt idx="3">
                  <c:v>0.39199000000000001</c:v>
                </c:pt>
                <c:pt idx="4">
                  <c:v>0.62970000000000004</c:v>
                </c:pt>
                <c:pt idx="5">
                  <c:v>0.61585999999999996</c:v>
                </c:pt>
                <c:pt idx="6">
                  <c:v>0.22260000000000002</c:v>
                </c:pt>
                <c:pt idx="7">
                  <c:v>0</c:v>
                </c:pt>
                <c:pt idx="8">
                  <c:v>0</c:v>
                </c:pt>
                <c:pt idx="9">
                  <c:v>1.6061400000000001</c:v>
                </c:pt>
                <c:pt idx="10">
                  <c:v>0.40114</c:v>
                </c:pt>
                <c:pt idx="11">
                  <c:v>0.76411999999999991</c:v>
                </c:pt>
                <c:pt idx="12">
                  <c:v>0.48333000000000004</c:v>
                </c:pt>
                <c:pt idx="13">
                  <c:v>0.55930999999999997</c:v>
                </c:pt>
                <c:pt idx="14">
                  <c:v>0.56132999999999988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2.2927999999999997</c:v>
                </c:pt>
                <c:pt idx="19">
                  <c:v>0.94179999999999997</c:v>
                </c:pt>
                <c:pt idx="20">
                  <c:v>1.9530500000000002</c:v>
                </c:pt>
                <c:pt idx="21">
                  <c:v>0.87250000000000005</c:v>
                </c:pt>
                <c:pt idx="22">
                  <c:v>0.91940000000000011</c:v>
                </c:pt>
                <c:pt idx="23">
                  <c:v>1.1795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5.5019999999999999E-3</c:v>
                </c:pt>
                <c:pt idx="28">
                  <c:v>0.40649000000000002</c:v>
                </c:pt>
                <c:pt idx="29">
                  <c:v>0</c:v>
                </c:pt>
                <c:pt idx="30">
                  <c:v>0.41966000000000003</c:v>
                </c:pt>
                <c:pt idx="31">
                  <c:v>0.56342999999999999</c:v>
                </c:pt>
                <c:pt idx="32">
                  <c:v>3.7400000000000003E-2</c:v>
                </c:pt>
                <c:pt idx="33">
                  <c:v>0.52967999999999993</c:v>
                </c:pt>
                <c:pt idx="34">
                  <c:v>0.45596000000000003</c:v>
                </c:pt>
                <c:pt idx="35">
                  <c:v>1.6997899999999999</c:v>
                </c:pt>
                <c:pt idx="36">
                  <c:v>0.35520000000000007</c:v>
                </c:pt>
                <c:pt idx="37">
                  <c:v>0.41556999999999994</c:v>
                </c:pt>
                <c:pt idx="38">
                  <c:v>6.08E-2</c:v>
                </c:pt>
                <c:pt idx="39">
                  <c:v>0.38430000000000003</c:v>
                </c:pt>
                <c:pt idx="40">
                  <c:v>0.90098999999999996</c:v>
                </c:pt>
                <c:pt idx="41">
                  <c:v>0.50250000000000006</c:v>
                </c:pt>
                <c:pt idx="42">
                  <c:v>0.38495000000000001</c:v>
                </c:pt>
                <c:pt idx="43">
                  <c:v>3.7090000000000005E-2</c:v>
                </c:pt>
                <c:pt idx="44">
                  <c:v>0.76915000000000011</c:v>
                </c:pt>
                <c:pt idx="45">
                  <c:v>0.63008000000000008</c:v>
                </c:pt>
                <c:pt idx="46">
                  <c:v>1.9600000000000003E-2</c:v>
                </c:pt>
                <c:pt idx="47">
                  <c:v>0.19470999999999999</c:v>
                </c:pt>
                <c:pt idx="48">
                  <c:v>0.12159</c:v>
                </c:pt>
                <c:pt idx="49">
                  <c:v>0.12198999999999999</c:v>
                </c:pt>
                <c:pt idx="50">
                  <c:v>0.37525000000000003</c:v>
                </c:pt>
                <c:pt idx="51">
                  <c:v>4.2820000000000004E-2</c:v>
                </c:pt>
                <c:pt idx="52">
                  <c:v>1.5509999999999999E-2</c:v>
                </c:pt>
                <c:pt idx="53">
                  <c:v>0.26662000000000002</c:v>
                </c:pt>
                <c:pt idx="54">
                  <c:v>0.34770000000000001</c:v>
                </c:pt>
                <c:pt idx="55">
                  <c:v>0.63609000000000004</c:v>
                </c:pt>
                <c:pt idx="56">
                  <c:v>0.11487000000000001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2-96FE-4013-96D9-A079FE4BE4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8514960"/>
        <c:axId val="28508976"/>
        <c:extLst/>
      </c:barChart>
      <c:catAx>
        <c:axId val="2851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8508976"/>
        <c:crosses val="autoZero"/>
        <c:auto val="1"/>
        <c:lblAlgn val="ctr"/>
        <c:lblOffset val="100"/>
        <c:noMultiLvlLbl val="0"/>
      </c:catAx>
      <c:valAx>
        <c:axId val="2850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851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Totales Recolectados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'Compendio Total 2014-2017'!$B$6</c:f>
              <c:strCache>
                <c:ptCount val="1"/>
                <c:pt idx="0">
                  <c:v>PLASTICOS</c:v>
                </c:pt>
              </c:strCache>
            </c:strRef>
          </c:tx>
          <c:spPr>
            <a:pattFill prst="dkHorz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2014-2017'!$C$6:$G$6</c:f>
              <c:numCache>
                <c:formatCode>0.00</c:formatCode>
                <c:ptCount val="5"/>
                <c:pt idx="0">
                  <c:v>1.23</c:v>
                </c:pt>
                <c:pt idx="1">
                  <c:v>1.65</c:v>
                </c:pt>
                <c:pt idx="2">
                  <c:v>4.58</c:v>
                </c:pt>
                <c:pt idx="3">
                  <c:v>15.321859999999999</c:v>
                </c:pt>
                <c:pt idx="4">
                  <c:v>27.58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5-4145-B4BD-A5EAAD9CBACC}"/>
            </c:ext>
          </c:extLst>
        </c:ser>
        <c:ser>
          <c:idx val="6"/>
          <c:order val="6"/>
          <c:tx>
            <c:strRef>
              <c:f>'Compendio Total 2014-2017'!$B$11</c:f>
              <c:strCache>
                <c:ptCount val="1"/>
                <c:pt idx="0">
                  <c:v>METALES/TETRAPACK</c:v>
                </c:pt>
              </c:strCache>
            </c:strRef>
          </c:tx>
          <c:spPr>
            <a:pattFill prst="dkHorz">
              <a:fgClr>
                <a:srgbClr val="FFFF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2014-2017'!$C$11:$G$11</c:f>
              <c:numCache>
                <c:formatCode>0.00</c:formatCode>
                <c:ptCount val="5"/>
                <c:pt idx="0">
                  <c:v>2.6246</c:v>
                </c:pt>
                <c:pt idx="1">
                  <c:v>1.4550000000000001</c:v>
                </c:pt>
                <c:pt idx="2">
                  <c:v>0.65600000000000003</c:v>
                </c:pt>
                <c:pt idx="3">
                  <c:v>7.317120000000001</c:v>
                </c:pt>
                <c:pt idx="4">
                  <c:v>9.5097360000000002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5-4145-B4BD-A5EAAD9CBACC}"/>
            </c:ext>
          </c:extLst>
        </c:ser>
        <c:ser>
          <c:idx val="8"/>
          <c:order val="8"/>
          <c:tx>
            <c:strRef>
              <c:f>'Compendio Total 2014-2017'!$B$13</c:f>
              <c:strCache>
                <c:ptCount val="1"/>
                <c:pt idx="0">
                  <c:v>CARTON</c:v>
                </c:pt>
              </c:strCache>
            </c:strRef>
          </c:tx>
          <c:spPr>
            <a:pattFill prst="dkHorz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2014-2017'!$C$13:$G$13</c:f>
              <c:numCache>
                <c:formatCode>0.00</c:formatCode>
                <c:ptCount val="5"/>
                <c:pt idx="0">
                  <c:v>0.57999999999999996</c:v>
                </c:pt>
                <c:pt idx="1">
                  <c:v>2.2000000000000002</c:v>
                </c:pt>
                <c:pt idx="2">
                  <c:v>6.44</c:v>
                </c:pt>
                <c:pt idx="3">
                  <c:v>18.363379999999999</c:v>
                </c:pt>
                <c:pt idx="4">
                  <c:v>42.25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5-4145-B4BD-A5EAAD9CBACC}"/>
            </c:ext>
          </c:extLst>
        </c:ser>
        <c:ser>
          <c:idx val="13"/>
          <c:order val="13"/>
          <c:tx>
            <c:strRef>
              <c:f>'Compendio Total 2014-2017'!$B$18</c:f>
              <c:strCache>
                <c:ptCount val="1"/>
                <c:pt idx="0">
                  <c:v>PAPELES/REVISTAS</c:v>
                </c:pt>
              </c:strCache>
            </c:strRef>
          </c:tx>
          <c:spPr>
            <a:pattFill prst="dkHorz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>
                    <a:lumMod val="80000"/>
                    <a:lumOff val="2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2014-2017'!$C$18:$G$18</c:f>
              <c:numCache>
                <c:formatCode>0.00</c:formatCode>
                <c:ptCount val="5"/>
                <c:pt idx="0">
                  <c:v>5.2240000000000002</c:v>
                </c:pt>
                <c:pt idx="1">
                  <c:v>10.427999999999999</c:v>
                </c:pt>
                <c:pt idx="2">
                  <c:v>7.0760000000000005</c:v>
                </c:pt>
                <c:pt idx="3">
                  <c:v>29.931519999999999</c:v>
                </c:pt>
                <c:pt idx="4">
                  <c:v>53.876736000000008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E5-4145-B4BD-A5EAAD9CBACC}"/>
            </c:ext>
          </c:extLst>
        </c:ser>
        <c:ser>
          <c:idx val="15"/>
          <c:order val="15"/>
          <c:tx>
            <c:strRef>
              <c:f>'Compendio Total 2014-2017'!$B$20</c:f>
              <c:strCache>
                <c:ptCount val="1"/>
                <c:pt idx="0">
                  <c:v>VIDRIOS</c:v>
                </c:pt>
              </c:strCache>
            </c:strRef>
          </c:tx>
          <c:spPr>
            <a:pattFill prst="dkHorz">
              <a:fgClr>
                <a:srgbClr val="92D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2014-2017'!$C$20:$G$20</c:f>
              <c:numCache>
                <c:formatCode>0.00</c:formatCode>
                <c:ptCount val="5"/>
                <c:pt idx="0">
                  <c:v>8.8999999999999996E-2</c:v>
                </c:pt>
                <c:pt idx="1">
                  <c:v>2.6949999999999998</c:v>
                </c:pt>
                <c:pt idx="2">
                  <c:v>0.34</c:v>
                </c:pt>
                <c:pt idx="3">
                  <c:v>1.3079099999999999</c:v>
                </c:pt>
                <c:pt idx="4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E5-4145-B4BD-A5EAAD9CBACC}"/>
            </c:ext>
          </c:extLst>
        </c:ser>
        <c:ser>
          <c:idx val="17"/>
          <c:order val="17"/>
          <c:tx>
            <c:strRef>
              <c:f>'Compendio Total 2014-2017'!$B$22</c:f>
              <c:strCache>
                <c:ptCount val="1"/>
                <c:pt idx="0">
                  <c:v>ELECTRONICOS 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'Compendio Total 2014-2017'!$C$4:$G$4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2014-2017'!$C$22:$G$22</c:f>
              <c:numCache>
                <c:formatCode>0.00</c:formatCode>
                <c:ptCount val="5"/>
                <c:pt idx="0">
                  <c:v>0.54</c:v>
                </c:pt>
                <c:pt idx="1">
                  <c:v>0.05</c:v>
                </c:pt>
                <c:pt idx="2">
                  <c:v>0</c:v>
                </c:pt>
                <c:pt idx="3">
                  <c:v>0.34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E5-4145-B4BD-A5EAAD9CB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64320"/>
        <c:axId val="3078539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'Compendio Total 2014-2017'!$B$5</c15:sqref>
                        </c15:formulaRef>
                      </c:ext>
                    </c:extLst>
                    <c:strCache>
                      <c:ptCount val="1"/>
                      <c:pt idx="0">
                        <c:v>PLASTICO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'Compendio Total 2014-2017'!$C$5:$G$5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1.23</c:v>
                      </c:pt>
                      <c:pt idx="1">
                        <c:v>1.65</c:v>
                      </c:pt>
                      <c:pt idx="2">
                        <c:v>4.58</c:v>
                      </c:pt>
                      <c:pt idx="3">
                        <c:v>15.321859999999999</c:v>
                      </c:pt>
                      <c:pt idx="4">
                        <c:v>27.579348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25E5-4145-B4BD-A5EAAD9CBAC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2014-2017'!$B$7</c15:sqref>
                        </c15:formulaRef>
                      </c:ext>
                    </c:extLst>
                    <c:strCache>
                      <c:ptCount val="1"/>
                      <c:pt idx="0">
                        <c:v>ALUMINIO (Latas)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2014-2017'!$C$7:$G$7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0.7036</c:v>
                      </c:pt>
                      <c:pt idx="1">
                        <c:v>0.19500000000000001</c:v>
                      </c:pt>
                      <c:pt idx="2">
                        <c:v>0.04</c:v>
                      </c:pt>
                      <c:pt idx="3">
                        <c:v>1.21532</c:v>
                      </c:pt>
                      <c:pt idx="4">
                        <c:v>2.187576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5E5-4145-B4BD-A5EAAD9CBAC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2014-2017'!$B$8</c15:sqref>
                        </c15:formulaRef>
                      </c:ext>
                    </c:extLst>
                    <c:strCache>
                      <c:ptCount val="1"/>
                      <c:pt idx="0">
                        <c:v>METAL (Laton)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2014-2017'!$C$8:$G$8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0.60180000000000011</c:v>
                      </c:pt>
                      <c:pt idx="4">
                        <c:v>0.72216000000000014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5E5-4145-B4BD-A5EAAD9CBAC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2014-2017'!$B$9</c15:sqref>
                        </c15:formulaRef>
                      </c:ext>
                    </c:extLst>
                    <c:strCache>
                      <c:ptCount val="1"/>
                      <c:pt idx="0">
                        <c:v>TETRAPAK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2014-2017'!$C$9:$G$9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0.32100000000000001</c:v>
                      </c:pt>
                      <c:pt idx="1">
                        <c:v>1.2</c:v>
                      </c:pt>
                      <c:pt idx="2">
                        <c:v>0.61599999999999999</c:v>
                      </c:pt>
                      <c:pt idx="3">
                        <c:v>4.8100000000000005</c:v>
                      </c:pt>
                      <c:pt idx="4">
                        <c:v>5.7720000000000002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5E5-4145-B4BD-A5EAAD9CBAC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2014-2017'!$B$10</c15:sqref>
                        </c15:formulaRef>
                      </c:ext>
                    </c:extLst>
                    <c:strCache>
                      <c:ptCount val="1"/>
                      <c:pt idx="0">
                        <c:v>CHATARRA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2014-2017'!$C$10:$G$10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1.6</c:v>
                      </c:pt>
                      <c:pt idx="1">
                        <c:v>0.06</c:v>
                      </c:pt>
                      <c:pt idx="2">
                        <c:v>0</c:v>
                      </c:pt>
                      <c:pt idx="3">
                        <c:v>0.69</c:v>
                      </c:pt>
                      <c:pt idx="4">
                        <c:v>0.82799999999999996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5E5-4145-B4BD-A5EAAD9CBAC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2014-2017'!$B$12</c15:sqref>
                        </c15:formulaRef>
                      </c:ext>
                    </c:extLst>
                    <c:strCache>
                      <c:ptCount val="1"/>
                      <c:pt idx="0">
                        <c:v>CARTON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2014-2017'!$C$12:$G$12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0.57999999999999996</c:v>
                      </c:pt>
                      <c:pt idx="1">
                        <c:v>2.2000000000000002</c:v>
                      </c:pt>
                      <c:pt idx="2">
                        <c:v>6.44</c:v>
                      </c:pt>
                      <c:pt idx="3">
                        <c:v>18.363379999999999</c:v>
                      </c:pt>
                      <c:pt idx="4">
                        <c:v>42.25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5E5-4145-B4BD-A5EAAD9CBAC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2014-2017'!$B$14</c15:sqref>
                        </c15:formulaRef>
                      </c:ext>
                    </c:extLst>
                    <c:strCache>
                      <c:ptCount val="1"/>
                      <c:pt idx="0">
                        <c:v>PAPEL BLANCO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2014-2017'!$C$14:$G$14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</c:v>
                      </c:pt>
                      <c:pt idx="1">
                        <c:v>5.56</c:v>
                      </c:pt>
                      <c:pt idx="2">
                        <c:v>0.79600000000000004</c:v>
                      </c:pt>
                      <c:pt idx="3">
                        <c:v>3.6875499999999999</c:v>
                      </c:pt>
                      <c:pt idx="4">
                        <c:v>6.6375900000000003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5E5-4145-B4BD-A5EAAD9CBAC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2014-2017'!$B$15</c15:sqref>
                        </c15:formulaRef>
                      </c:ext>
                    </c:extLst>
                    <c:strCache>
                      <c:ptCount val="1"/>
                      <c:pt idx="0">
                        <c:v>REVISTAS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2014-2017'!$C$15:$G$15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0.624</c:v>
                      </c:pt>
                      <c:pt idx="1">
                        <c:v>8.7999999999999995E-2</c:v>
                      </c:pt>
                      <c:pt idx="2">
                        <c:v>0.33</c:v>
                      </c:pt>
                      <c:pt idx="3">
                        <c:v>3.63</c:v>
                      </c:pt>
                      <c:pt idx="4">
                        <c:v>6.5339999999999998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5E5-4145-B4BD-A5EAAD9CBAC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2014-2017'!$B$16</c15:sqref>
                        </c15:formulaRef>
                      </c:ext>
                    </c:extLst>
                    <c:strCache>
                      <c:ptCount val="1"/>
                      <c:pt idx="0">
                        <c:v>PAPEL MIXTO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2014-2017'!$C$16:$G$16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2</c:v>
                      </c:pt>
                      <c:pt idx="1">
                        <c:v>0.35</c:v>
                      </c:pt>
                      <c:pt idx="2">
                        <c:v>0.75</c:v>
                      </c:pt>
                      <c:pt idx="3">
                        <c:v>0.97331000000000001</c:v>
                      </c:pt>
                      <c:pt idx="4">
                        <c:v>1.7519580000000001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5E5-4145-B4BD-A5EAAD9CBAC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2014-2017'!$B$17</c15:sqref>
                        </c15:formulaRef>
                      </c:ext>
                    </c:extLst>
                    <c:strCache>
                      <c:ptCount val="1"/>
                      <c:pt idx="0">
                        <c:v>PAPEL PERIODICO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2014-2017'!$C$17:$G$17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2.6</c:v>
                      </c:pt>
                      <c:pt idx="1">
                        <c:v>4.43</c:v>
                      </c:pt>
                      <c:pt idx="2">
                        <c:v>5.2</c:v>
                      </c:pt>
                      <c:pt idx="3">
                        <c:v>21.64066</c:v>
                      </c:pt>
                      <c:pt idx="4">
                        <c:v>38.953188000000004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5E5-4145-B4BD-A5EAAD9CBAC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2014-2017'!$B$19</c15:sqref>
                        </c15:formulaRef>
                      </c:ext>
                    </c:extLst>
                    <c:strCache>
                      <c:ptCount val="1"/>
                      <c:pt idx="0">
                        <c:v>VIDRIO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2014-2017'!$C$19:$G$19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8.8999999999999996E-2</c:v>
                      </c:pt>
                      <c:pt idx="1">
                        <c:v>2.6949999999999998</c:v>
                      </c:pt>
                      <c:pt idx="2">
                        <c:v>0.34</c:v>
                      </c:pt>
                      <c:pt idx="3">
                        <c:v>1.3079099999999999</c:v>
                      </c:pt>
                      <c:pt idx="4">
                        <c:v>2.4850289999999995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5E5-4145-B4BD-A5EAAD9CBAC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2014-2017'!$B$21</c15:sqref>
                        </c15:formulaRef>
                      </c:ext>
                    </c:extLst>
                    <c:strCache>
                      <c:ptCount val="1"/>
                      <c:pt idx="0">
                        <c:v>ELECTRONICO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2014-2017'!$C$4:$G$4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'Compendio Total 2014-2017'!$C$21:$G$21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0.54</c:v>
                      </c:pt>
                      <c:pt idx="1">
                        <c:v>0.05</c:v>
                      </c:pt>
                      <c:pt idx="2">
                        <c:v>0</c:v>
                      </c:pt>
                      <c:pt idx="3">
                        <c:v>0.34</c:v>
                      </c:pt>
                      <c:pt idx="4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5E5-4145-B4BD-A5EAAD9CBACC}"/>
                  </c:ext>
                </c:extLst>
              </c15:ser>
            </c15:filteredBarSeries>
          </c:ext>
        </c:extLst>
      </c:barChart>
      <c:catAx>
        <c:axId val="3078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7853984"/>
        <c:crosses val="autoZero"/>
        <c:auto val="1"/>
        <c:lblAlgn val="ctr"/>
        <c:lblOffset val="100"/>
        <c:noMultiLvlLbl val="0"/>
      </c:catAx>
      <c:valAx>
        <c:axId val="3078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078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Toneladas totales  anuales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numRef>
              <c:f>'Compendio Total 2014-2017'!$M$28:$Q$28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'Compendio Total 2014-2017'!$M$29:$Q$29</c:f>
              <c:numCache>
                <c:formatCode>0.00</c:formatCode>
                <c:ptCount val="5"/>
                <c:pt idx="0">
                  <c:v>10.29</c:v>
                </c:pt>
                <c:pt idx="1">
                  <c:v>18.48</c:v>
                </c:pt>
                <c:pt idx="2">
                  <c:v>19.09</c:v>
                </c:pt>
                <c:pt idx="3">
                  <c:v>72.58</c:v>
                </c:pt>
                <c:pt idx="4">
                  <c:v>135.71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C-4979-8C16-7EB580D48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81473744"/>
        <c:axId val="481473416"/>
      </c:barChart>
      <c:catAx>
        <c:axId val="48147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81473416"/>
        <c:crosses val="autoZero"/>
        <c:auto val="1"/>
        <c:lblAlgn val="ctr"/>
        <c:lblOffset val="100"/>
        <c:noMultiLvlLbl val="0"/>
      </c:catAx>
      <c:valAx>
        <c:axId val="4814734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48147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381010</xdr:colOff>
      <xdr:row>28</xdr:row>
      <xdr:rowOff>19061</xdr:rowOff>
    </xdr:from>
    <xdr:to>
      <xdr:col>58</xdr:col>
      <xdr:colOff>13606</xdr:colOff>
      <xdr:row>80</xdr:row>
      <xdr:rowOff>149678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25</xdr:row>
      <xdr:rowOff>52386</xdr:rowOff>
    </xdr:from>
    <xdr:to>
      <xdr:col>9</xdr:col>
      <xdr:colOff>1028699</xdr:colOff>
      <xdr:row>47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202406</xdr:colOff>
      <xdr:row>30</xdr:row>
      <xdr:rowOff>146447</xdr:rowOff>
    </xdr:from>
    <xdr:to>
      <xdr:col>17</xdr:col>
      <xdr:colOff>202406</xdr:colOff>
      <xdr:row>45</xdr:row>
      <xdr:rowOff>32147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B48011-970E-48B0-8C36-631A2CC8D4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8"/>
  <sheetViews>
    <sheetView zoomScale="50" zoomScaleNormal="50"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U21" sqref="U21"/>
    </sheetView>
  </sheetViews>
  <sheetFormatPr baseColWidth="10" defaultColWidth="11.42578125" defaultRowHeight="15" x14ac:dyDescent="0.25"/>
  <cols>
    <col min="1" max="1" width="25.140625" customWidth="1"/>
    <col min="2" max="2" width="18.140625" customWidth="1"/>
    <col min="6" max="6" width="14.7109375" customWidth="1"/>
    <col min="15" max="15" width="14.7109375" customWidth="1"/>
    <col min="22" max="22" width="11.42578125" customWidth="1"/>
    <col min="24" max="24" width="14.7109375" customWidth="1"/>
    <col min="30" max="30" width="13.42578125" customWidth="1"/>
    <col min="31" max="31" width="12" bestFit="1" customWidth="1"/>
    <col min="59" max="60" width="13.28515625" customWidth="1"/>
    <col min="62" max="62" width="13.28515625" customWidth="1"/>
    <col min="63" max="63" width="15.140625" customWidth="1"/>
    <col min="72" max="72" width="14.42578125" customWidth="1"/>
  </cols>
  <sheetData>
    <row r="1" spans="1:67" s="1" customFormat="1" x14ac:dyDescent="0.25">
      <c r="A1" s="3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3" t="s">
        <v>1</v>
      </c>
      <c r="L1" s="63"/>
      <c r="M1" s="63"/>
      <c r="N1" s="63"/>
      <c r="O1" s="63"/>
      <c r="P1" s="63"/>
      <c r="Q1" s="63"/>
      <c r="R1" s="63"/>
      <c r="S1" s="63"/>
      <c r="T1" s="64" t="s">
        <v>2</v>
      </c>
      <c r="U1" s="64"/>
      <c r="V1" s="64"/>
      <c r="W1" s="64"/>
      <c r="X1" s="64"/>
      <c r="Y1" s="64"/>
      <c r="Z1" s="64"/>
      <c r="AA1" s="64"/>
      <c r="AB1" s="64"/>
      <c r="AC1" s="35"/>
      <c r="AD1" s="59" t="s">
        <v>3</v>
      </c>
      <c r="AE1" s="59"/>
      <c r="AF1" s="59"/>
      <c r="AG1" s="59"/>
      <c r="AH1" s="59"/>
      <c r="AI1" s="59"/>
      <c r="AJ1" s="59"/>
      <c r="AK1" s="59"/>
      <c r="AL1" s="59"/>
      <c r="AM1" s="60" t="s">
        <v>4</v>
      </c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1" t="s">
        <v>5</v>
      </c>
      <c r="AY1" s="61"/>
      <c r="AZ1" s="61"/>
      <c r="BA1" s="61"/>
      <c r="BB1" s="61"/>
      <c r="BC1" s="61"/>
      <c r="BD1" s="61"/>
      <c r="BE1" s="61"/>
      <c r="BF1" s="61"/>
      <c r="BG1" s="50"/>
      <c r="BH1" s="50"/>
    </row>
    <row r="2" spans="1:67" s="34" customFormat="1" ht="90" x14ac:dyDescent="0.25">
      <c r="A2" s="33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5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5" t="s">
        <v>11</v>
      </c>
      <c r="Z2" s="5" t="s">
        <v>12</v>
      </c>
      <c r="AA2" s="5" t="s">
        <v>13</v>
      </c>
      <c r="AB2" s="5" t="s">
        <v>14</v>
      </c>
      <c r="AC2" s="32" t="s">
        <v>15</v>
      </c>
      <c r="AD2" s="36" t="s">
        <v>16</v>
      </c>
      <c r="AE2" s="36" t="s">
        <v>17</v>
      </c>
      <c r="AF2" s="36" t="s">
        <v>18</v>
      </c>
      <c r="AG2" s="36" t="s">
        <v>19</v>
      </c>
      <c r="AH2" s="36" t="s">
        <v>12</v>
      </c>
      <c r="AI2" s="36" t="s">
        <v>20</v>
      </c>
      <c r="AJ2" s="36" t="s">
        <v>21</v>
      </c>
      <c r="AK2" s="36" t="s">
        <v>22</v>
      </c>
      <c r="AL2" s="36" t="s">
        <v>23</v>
      </c>
      <c r="AM2" s="37" t="s">
        <v>16</v>
      </c>
      <c r="AN2" s="37" t="s">
        <v>17</v>
      </c>
      <c r="AO2" s="37" t="s">
        <v>24</v>
      </c>
      <c r="AP2" s="37" t="s">
        <v>19</v>
      </c>
      <c r="AQ2" s="37" t="s">
        <v>12</v>
      </c>
      <c r="AR2" s="37" t="s">
        <v>20</v>
      </c>
      <c r="AS2" s="37" t="s">
        <v>25</v>
      </c>
      <c r="AT2" s="37" t="s">
        <v>21</v>
      </c>
      <c r="AU2" s="37" t="s">
        <v>22</v>
      </c>
      <c r="AV2" s="37" t="s">
        <v>26</v>
      </c>
      <c r="AW2" s="37" t="s">
        <v>23</v>
      </c>
      <c r="AX2" s="38" t="s">
        <v>16</v>
      </c>
      <c r="AY2" s="38" t="s">
        <v>24</v>
      </c>
      <c r="AZ2" s="38" t="s">
        <v>19</v>
      </c>
      <c r="BA2" s="38" t="s">
        <v>27</v>
      </c>
      <c r="BB2" s="38" t="s">
        <v>28</v>
      </c>
      <c r="BC2" s="38" t="s">
        <v>20</v>
      </c>
      <c r="BD2" s="38" t="s">
        <v>21</v>
      </c>
      <c r="BE2" s="38" t="s">
        <v>22</v>
      </c>
      <c r="BF2" s="38" t="s">
        <v>23</v>
      </c>
      <c r="BG2" s="34" t="s">
        <v>64</v>
      </c>
      <c r="BH2" s="34" t="s">
        <v>63</v>
      </c>
      <c r="BJ2" s="34" t="s">
        <v>62</v>
      </c>
      <c r="BO2" s="20" t="s">
        <v>66</v>
      </c>
    </row>
    <row r="3" spans="1:67" s="7" customForma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47"/>
      <c r="BH3" s="47"/>
      <c r="BO3" s="23">
        <v>13.52</v>
      </c>
    </row>
    <row r="4" spans="1:67" s="7" customFormat="1" x14ac:dyDescent="0.25">
      <c r="A4" s="16" t="s">
        <v>29</v>
      </c>
      <c r="B4" s="6">
        <v>625.82000000000005</v>
      </c>
      <c r="C4" s="6">
        <v>223.96</v>
      </c>
      <c r="D4" s="6">
        <v>194.83</v>
      </c>
      <c r="E4" s="6">
        <v>124.6</v>
      </c>
      <c r="F4" s="6">
        <v>121.3</v>
      </c>
      <c r="G4" s="6">
        <v>144.6</v>
      </c>
      <c r="H4" s="6">
        <v>30.9</v>
      </c>
      <c r="I4" s="6"/>
      <c r="J4" s="6"/>
      <c r="K4" s="6">
        <v>215.85</v>
      </c>
      <c r="L4" s="6">
        <v>85.2</v>
      </c>
      <c r="M4" s="6">
        <v>107.77</v>
      </c>
      <c r="N4" s="6">
        <v>52.28</v>
      </c>
      <c r="O4" s="6">
        <v>168.11</v>
      </c>
      <c r="P4" s="6">
        <v>134.75</v>
      </c>
      <c r="Q4" s="6"/>
      <c r="R4" s="6"/>
      <c r="S4" s="6"/>
      <c r="T4" s="6">
        <v>408.4</v>
      </c>
      <c r="U4" s="6">
        <v>220.2</v>
      </c>
      <c r="V4" s="6">
        <v>335.7</v>
      </c>
      <c r="W4" s="6">
        <v>97</v>
      </c>
      <c r="X4" s="6">
        <v>168.9</v>
      </c>
      <c r="Y4" s="6">
        <v>230.5</v>
      </c>
      <c r="Z4" s="6"/>
      <c r="AA4" s="6"/>
      <c r="AB4" s="6"/>
      <c r="AC4" s="23">
        <v>0.63</v>
      </c>
      <c r="AD4" s="6">
        <v>104.7</v>
      </c>
      <c r="AE4" s="44">
        <v>1.5</v>
      </c>
      <c r="AF4" s="44">
        <v>57.5</v>
      </c>
      <c r="AG4" s="44">
        <v>114.1</v>
      </c>
      <c r="AH4" s="6">
        <v>6</v>
      </c>
      <c r="AI4" s="6">
        <v>63.5</v>
      </c>
      <c r="AJ4" s="6">
        <v>69.48</v>
      </c>
      <c r="AK4" s="6">
        <v>232.55</v>
      </c>
      <c r="AL4" s="6">
        <v>64.3</v>
      </c>
      <c r="AM4" s="6">
        <v>72.62</v>
      </c>
      <c r="AN4" s="6">
        <v>8.4</v>
      </c>
      <c r="AO4" s="6">
        <v>71.5</v>
      </c>
      <c r="AP4" s="6">
        <v>131.9</v>
      </c>
      <c r="AQ4" s="6">
        <v>23.5</v>
      </c>
      <c r="AR4" s="6">
        <v>68.319999999999993</v>
      </c>
      <c r="AS4" s="6">
        <v>8.0299999999999994</v>
      </c>
      <c r="AT4" s="6">
        <v>163.28</v>
      </c>
      <c r="AU4" s="6">
        <v>124.11</v>
      </c>
      <c r="AV4" s="6">
        <v>5.6</v>
      </c>
      <c r="AW4" s="6">
        <v>56.36</v>
      </c>
      <c r="AX4" s="6">
        <v>29.09</v>
      </c>
      <c r="AY4" s="6">
        <v>25.1</v>
      </c>
      <c r="AZ4" s="6">
        <v>64.06</v>
      </c>
      <c r="BA4" s="44">
        <v>14.02</v>
      </c>
      <c r="BB4" s="6">
        <v>1</v>
      </c>
      <c r="BC4" s="6">
        <v>43.91</v>
      </c>
      <c r="BD4" s="6">
        <v>66.400000000000006</v>
      </c>
      <c r="BE4" s="6">
        <v>88.12</v>
      </c>
      <c r="BF4" s="6">
        <v>22.91</v>
      </c>
      <c r="BG4" s="47">
        <f>SUM(AD4:BF4)</f>
        <v>1801.8599999999994</v>
      </c>
      <c r="BH4" s="47">
        <f>BG4*(1/1000)</f>
        <v>1.8018599999999996</v>
      </c>
      <c r="BI4" s="7">
        <f t="shared" ref="BI4:BI21" si="0">SUM(B4:BF4)</f>
        <v>5493.159999999998</v>
      </c>
      <c r="BJ4" s="7">
        <f>BI4*(1/1000)</f>
        <v>5.4931599999999978</v>
      </c>
      <c r="BO4" s="24">
        <f>BO3</f>
        <v>13.52</v>
      </c>
    </row>
    <row r="5" spans="1:67" s="8" customFormat="1" ht="21" x14ac:dyDescent="0.35">
      <c r="A5" s="39" t="s">
        <v>30</v>
      </c>
      <c r="B5" s="40">
        <f>B4</f>
        <v>625.82000000000005</v>
      </c>
      <c r="C5" s="40">
        <f t="shared" ref="C5:BF5" si="1">C4</f>
        <v>223.96</v>
      </c>
      <c r="D5" s="40">
        <f t="shared" si="1"/>
        <v>194.83</v>
      </c>
      <c r="E5" s="40">
        <f t="shared" si="1"/>
        <v>124.6</v>
      </c>
      <c r="F5" s="40">
        <f t="shared" si="1"/>
        <v>121.3</v>
      </c>
      <c r="G5" s="40">
        <f t="shared" si="1"/>
        <v>144.6</v>
      </c>
      <c r="H5" s="40">
        <f t="shared" si="1"/>
        <v>30.9</v>
      </c>
      <c r="I5" s="40">
        <f t="shared" si="1"/>
        <v>0</v>
      </c>
      <c r="J5" s="40">
        <f t="shared" si="1"/>
        <v>0</v>
      </c>
      <c r="K5" s="40">
        <f t="shared" si="1"/>
        <v>215.85</v>
      </c>
      <c r="L5" s="40">
        <f t="shared" si="1"/>
        <v>85.2</v>
      </c>
      <c r="M5" s="40">
        <f t="shared" si="1"/>
        <v>107.77</v>
      </c>
      <c r="N5" s="40">
        <f t="shared" si="1"/>
        <v>52.28</v>
      </c>
      <c r="O5" s="40">
        <f t="shared" si="1"/>
        <v>168.11</v>
      </c>
      <c r="P5" s="40">
        <f t="shared" si="1"/>
        <v>134.75</v>
      </c>
      <c r="Q5" s="40">
        <f t="shared" si="1"/>
        <v>0</v>
      </c>
      <c r="R5" s="40">
        <f t="shared" si="1"/>
        <v>0</v>
      </c>
      <c r="S5" s="40">
        <f t="shared" si="1"/>
        <v>0</v>
      </c>
      <c r="T5" s="40">
        <f t="shared" si="1"/>
        <v>408.4</v>
      </c>
      <c r="U5" s="40">
        <f t="shared" si="1"/>
        <v>220.2</v>
      </c>
      <c r="V5" s="40">
        <f t="shared" si="1"/>
        <v>335.7</v>
      </c>
      <c r="W5" s="40">
        <f t="shared" si="1"/>
        <v>97</v>
      </c>
      <c r="X5" s="40">
        <f t="shared" si="1"/>
        <v>168.9</v>
      </c>
      <c r="Y5" s="40">
        <f t="shared" si="1"/>
        <v>230.5</v>
      </c>
      <c r="Z5" s="40">
        <f t="shared" si="1"/>
        <v>0</v>
      </c>
      <c r="AA5" s="40">
        <f t="shared" si="1"/>
        <v>0</v>
      </c>
      <c r="AB5" s="40">
        <f t="shared" si="1"/>
        <v>0</v>
      </c>
      <c r="AC5" s="40">
        <f t="shared" si="1"/>
        <v>0.63</v>
      </c>
      <c r="AD5" s="40">
        <f t="shared" si="1"/>
        <v>104.7</v>
      </c>
      <c r="AE5" s="40">
        <f t="shared" si="1"/>
        <v>1.5</v>
      </c>
      <c r="AF5" s="40">
        <f t="shared" si="1"/>
        <v>57.5</v>
      </c>
      <c r="AG5" s="40">
        <f t="shared" si="1"/>
        <v>114.1</v>
      </c>
      <c r="AH5" s="40">
        <f t="shared" si="1"/>
        <v>6</v>
      </c>
      <c r="AI5" s="40">
        <f t="shared" si="1"/>
        <v>63.5</v>
      </c>
      <c r="AJ5" s="40">
        <f t="shared" si="1"/>
        <v>69.48</v>
      </c>
      <c r="AK5" s="40">
        <f t="shared" si="1"/>
        <v>232.55</v>
      </c>
      <c r="AL5" s="40">
        <f t="shared" si="1"/>
        <v>64.3</v>
      </c>
      <c r="AM5" s="40">
        <f t="shared" si="1"/>
        <v>72.62</v>
      </c>
      <c r="AN5" s="40">
        <f t="shared" si="1"/>
        <v>8.4</v>
      </c>
      <c r="AO5" s="40">
        <f t="shared" si="1"/>
        <v>71.5</v>
      </c>
      <c r="AP5" s="40">
        <f t="shared" si="1"/>
        <v>131.9</v>
      </c>
      <c r="AQ5" s="40">
        <f t="shared" si="1"/>
        <v>23.5</v>
      </c>
      <c r="AR5" s="40">
        <f t="shared" si="1"/>
        <v>68.319999999999993</v>
      </c>
      <c r="AS5" s="40">
        <f t="shared" si="1"/>
        <v>8.0299999999999994</v>
      </c>
      <c r="AT5" s="40">
        <f t="shared" si="1"/>
        <v>163.28</v>
      </c>
      <c r="AU5" s="40">
        <f t="shared" si="1"/>
        <v>124.11</v>
      </c>
      <c r="AV5" s="40">
        <f t="shared" si="1"/>
        <v>5.6</v>
      </c>
      <c r="AW5" s="40">
        <f t="shared" si="1"/>
        <v>56.36</v>
      </c>
      <c r="AX5" s="40">
        <f t="shared" si="1"/>
        <v>29.09</v>
      </c>
      <c r="AY5" s="40">
        <f t="shared" si="1"/>
        <v>25.1</v>
      </c>
      <c r="AZ5" s="40">
        <f t="shared" si="1"/>
        <v>64.06</v>
      </c>
      <c r="BA5" s="40">
        <f t="shared" si="1"/>
        <v>14.02</v>
      </c>
      <c r="BB5" s="40">
        <f t="shared" si="1"/>
        <v>1</v>
      </c>
      <c r="BC5" s="40">
        <f t="shared" si="1"/>
        <v>43.91</v>
      </c>
      <c r="BD5" s="40">
        <f t="shared" si="1"/>
        <v>66.400000000000006</v>
      </c>
      <c r="BE5" s="40">
        <f t="shared" si="1"/>
        <v>88.12</v>
      </c>
      <c r="BF5" s="40">
        <f t="shared" si="1"/>
        <v>22.91</v>
      </c>
      <c r="BG5" s="47">
        <f t="shared" ref="BG5:BG21" si="2">SUM(AD5:BF5)</f>
        <v>1801.8599999999994</v>
      </c>
      <c r="BH5" s="47">
        <f t="shared" ref="BH5:BH21" si="3">BG5*(1/1000)</f>
        <v>1.8018599999999996</v>
      </c>
      <c r="BI5" s="7">
        <f t="shared" si="0"/>
        <v>5493.159999999998</v>
      </c>
      <c r="BJ5" s="7">
        <f t="shared" ref="BJ5:BJ21" si="4">BI5*(1/1000)</f>
        <v>5.4931599999999978</v>
      </c>
      <c r="BO5" s="23">
        <v>0.51400000000000001</v>
      </c>
    </row>
    <row r="6" spans="1:67" s="7" customFormat="1" x14ac:dyDescent="0.25">
      <c r="A6" s="16" t="s">
        <v>31</v>
      </c>
      <c r="B6" s="6">
        <v>60.3</v>
      </c>
      <c r="C6" s="6">
        <v>20.73</v>
      </c>
      <c r="D6" s="6">
        <v>26</v>
      </c>
      <c r="E6" s="6">
        <v>4.2</v>
      </c>
      <c r="F6" s="6">
        <v>22.8</v>
      </c>
      <c r="G6" s="6">
        <v>19.75</v>
      </c>
      <c r="H6" s="6"/>
      <c r="I6" s="6"/>
      <c r="J6" s="6"/>
      <c r="K6" s="6">
        <v>27.52</v>
      </c>
      <c r="L6" s="6">
        <v>9.2200000000000006</v>
      </c>
      <c r="M6" s="6">
        <v>5.91</v>
      </c>
      <c r="N6" s="6">
        <v>9</v>
      </c>
      <c r="O6" s="6">
        <v>26.64</v>
      </c>
      <c r="P6" s="6">
        <v>25.2</v>
      </c>
      <c r="Q6" s="6"/>
      <c r="R6" s="6"/>
      <c r="S6" s="6"/>
      <c r="T6" s="6">
        <v>43.5</v>
      </c>
      <c r="U6" s="6">
        <v>26.7</v>
      </c>
      <c r="V6" s="6">
        <v>34.200000000000003</v>
      </c>
      <c r="W6" s="6">
        <v>14</v>
      </c>
      <c r="X6" s="6">
        <v>21.9</v>
      </c>
      <c r="Y6" s="6">
        <v>35.1</v>
      </c>
      <c r="Z6" s="6"/>
      <c r="AA6" s="6"/>
      <c r="AB6" s="6"/>
      <c r="AC6" s="23">
        <v>3.4000000000000002E-2</v>
      </c>
      <c r="AD6" s="6">
        <v>39.08</v>
      </c>
      <c r="AE6" s="6">
        <v>0.5</v>
      </c>
      <c r="AF6" s="44">
        <v>21.9</v>
      </c>
      <c r="AG6" s="6">
        <v>20.91</v>
      </c>
      <c r="AH6" s="6">
        <v>5</v>
      </c>
      <c r="AI6" s="6">
        <v>31.61</v>
      </c>
      <c r="AJ6" s="6">
        <v>24.23</v>
      </c>
      <c r="AK6" s="6">
        <v>59.23</v>
      </c>
      <c r="AL6" s="6">
        <v>14.2</v>
      </c>
      <c r="AM6" s="6">
        <v>34.72</v>
      </c>
      <c r="AN6" s="6">
        <v>3.6</v>
      </c>
      <c r="AO6" s="6">
        <v>29.6</v>
      </c>
      <c r="AP6" s="6">
        <v>38.22</v>
      </c>
      <c r="AQ6" s="6">
        <v>4.5</v>
      </c>
      <c r="AR6" s="6">
        <v>24.68</v>
      </c>
      <c r="AS6" s="6">
        <v>4</v>
      </c>
      <c r="AT6" s="6">
        <v>56.33</v>
      </c>
      <c r="AU6" s="6">
        <v>25.02</v>
      </c>
      <c r="AV6" s="6">
        <v>4.8</v>
      </c>
      <c r="AW6" s="6">
        <v>17.05</v>
      </c>
      <c r="AX6" s="6">
        <v>16.87</v>
      </c>
      <c r="AY6" s="6">
        <v>17.03</v>
      </c>
      <c r="AZ6" s="6">
        <v>35.119999999999997</v>
      </c>
      <c r="BA6" s="6">
        <v>4</v>
      </c>
      <c r="BB6" s="6">
        <v>9</v>
      </c>
      <c r="BC6" s="6">
        <v>29.02</v>
      </c>
      <c r="BD6" s="6">
        <v>54.8</v>
      </c>
      <c r="BE6" s="6">
        <v>63.1</v>
      </c>
      <c r="BF6" s="6">
        <v>13.2</v>
      </c>
      <c r="BG6" s="47">
        <f t="shared" si="2"/>
        <v>701.31999999999994</v>
      </c>
      <c r="BH6" s="47">
        <f t="shared" si="3"/>
        <v>0.70131999999999994</v>
      </c>
      <c r="BI6" s="7">
        <f t="shared" si="0"/>
        <v>1134.0239999999999</v>
      </c>
      <c r="BJ6" s="7">
        <f t="shared" si="4"/>
        <v>1.1340239999999999</v>
      </c>
      <c r="BO6" s="23">
        <v>6.9000000000000006E-2</v>
      </c>
    </row>
    <row r="7" spans="1:67" s="7" customFormat="1" x14ac:dyDescent="0.25">
      <c r="A7" s="16" t="s">
        <v>32</v>
      </c>
      <c r="B7" s="6"/>
      <c r="C7" s="6">
        <v>3.4</v>
      </c>
      <c r="D7" s="6"/>
      <c r="E7" s="6">
        <v>9</v>
      </c>
      <c r="F7" s="6">
        <v>3.1</v>
      </c>
      <c r="G7" s="6"/>
      <c r="H7" s="6"/>
      <c r="I7" s="6"/>
      <c r="J7" s="6"/>
      <c r="K7" s="6"/>
      <c r="L7" s="6"/>
      <c r="M7" s="6"/>
      <c r="N7" s="6">
        <v>1.7</v>
      </c>
      <c r="O7" s="6">
        <v>9.6</v>
      </c>
      <c r="P7" s="6">
        <v>15.8</v>
      </c>
      <c r="Q7" s="6"/>
      <c r="R7" s="6"/>
      <c r="S7" s="6"/>
      <c r="T7" s="6"/>
      <c r="U7" s="6"/>
      <c r="V7" s="6"/>
      <c r="W7" s="6"/>
      <c r="X7" s="6">
        <v>8.9</v>
      </c>
      <c r="Y7" s="6"/>
      <c r="Z7" s="6"/>
      <c r="AA7" s="6"/>
      <c r="AB7" s="6"/>
      <c r="AC7" s="23">
        <v>1.7999999999999999E-2</v>
      </c>
      <c r="AD7" s="6">
        <v>17.600000000000001</v>
      </c>
      <c r="AE7" s="6"/>
      <c r="AF7" s="44">
        <v>15.03</v>
      </c>
      <c r="AG7" s="6">
        <v>13</v>
      </c>
      <c r="AH7" s="6">
        <v>2</v>
      </c>
      <c r="AI7" s="6">
        <v>15.2</v>
      </c>
      <c r="AJ7" s="6">
        <v>11.5</v>
      </c>
      <c r="AK7" s="6">
        <v>46.2</v>
      </c>
      <c r="AL7" s="6">
        <v>11.7</v>
      </c>
      <c r="AM7" s="6">
        <v>9.77</v>
      </c>
      <c r="AN7" s="6"/>
      <c r="AO7" s="6">
        <v>4</v>
      </c>
      <c r="AP7" s="6">
        <v>10.58</v>
      </c>
      <c r="AQ7" s="6">
        <v>295.5</v>
      </c>
      <c r="AR7" s="6">
        <v>9.8000000000000007</v>
      </c>
      <c r="AS7" s="6"/>
      <c r="AT7" s="6">
        <v>7.2</v>
      </c>
      <c r="AU7" s="6">
        <v>4.0999999999999996</v>
      </c>
      <c r="AV7" s="6"/>
      <c r="AW7" s="6">
        <v>3.56</v>
      </c>
      <c r="AX7" s="6">
        <v>7.03</v>
      </c>
      <c r="AY7" s="6">
        <v>3.08</v>
      </c>
      <c r="AZ7" s="6">
        <v>14.47</v>
      </c>
      <c r="BA7" s="6">
        <v>0</v>
      </c>
      <c r="BB7" s="6">
        <v>0</v>
      </c>
      <c r="BC7" s="6">
        <v>6.08</v>
      </c>
      <c r="BD7" s="6">
        <v>10.5</v>
      </c>
      <c r="BE7" s="6">
        <v>9.8800000000000008</v>
      </c>
      <c r="BF7" s="6">
        <v>5.0199999999999996</v>
      </c>
      <c r="BG7" s="47">
        <f t="shared" si="2"/>
        <v>532.80000000000007</v>
      </c>
      <c r="BH7" s="47">
        <f t="shared" si="3"/>
        <v>0.53280000000000005</v>
      </c>
      <c r="BI7" s="7">
        <f t="shared" si="0"/>
        <v>584.3180000000001</v>
      </c>
      <c r="BJ7" s="7">
        <f t="shared" si="4"/>
        <v>0.58431800000000012</v>
      </c>
      <c r="BO7" s="23">
        <v>3.68</v>
      </c>
    </row>
    <row r="8" spans="1:67" s="7" customFormat="1" x14ac:dyDescent="0.25">
      <c r="A8" s="16" t="s">
        <v>33</v>
      </c>
      <c r="B8" s="6">
        <v>172.43</v>
      </c>
      <c r="C8" s="6">
        <v>38.6</v>
      </c>
      <c r="D8" s="6">
        <v>83.3</v>
      </c>
      <c r="E8" s="6">
        <v>30.8</v>
      </c>
      <c r="F8" s="6">
        <v>48.8</v>
      </c>
      <c r="G8" s="6">
        <v>41.7</v>
      </c>
      <c r="H8" s="6"/>
      <c r="I8" s="6"/>
      <c r="J8" s="6"/>
      <c r="K8" s="6">
        <v>141.80000000000001</v>
      </c>
      <c r="L8" s="6">
        <v>72.400000000000006</v>
      </c>
      <c r="M8" s="6">
        <v>75.64</v>
      </c>
      <c r="N8" s="6">
        <v>32.9</v>
      </c>
      <c r="O8" s="6">
        <v>40.08</v>
      </c>
      <c r="P8" s="6">
        <v>50.54</v>
      </c>
      <c r="Q8" s="6"/>
      <c r="R8" s="6"/>
      <c r="S8" s="6"/>
      <c r="T8" s="6">
        <v>229.3</v>
      </c>
      <c r="U8" s="6">
        <v>112.2</v>
      </c>
      <c r="V8" s="6">
        <v>196.8</v>
      </c>
      <c r="W8" s="6">
        <v>79.400000000000006</v>
      </c>
      <c r="X8" s="6">
        <v>100.4</v>
      </c>
      <c r="Y8" s="6">
        <v>154.4</v>
      </c>
      <c r="Z8" s="6"/>
      <c r="AA8" s="6"/>
      <c r="AB8" s="6"/>
      <c r="AC8" s="23">
        <v>0.15</v>
      </c>
      <c r="AD8" s="6">
        <v>46.81</v>
      </c>
      <c r="AE8" s="6"/>
      <c r="AF8" s="44">
        <v>18.45</v>
      </c>
      <c r="AG8" s="6">
        <v>70.319999999999993</v>
      </c>
      <c r="AH8" s="6">
        <v>4.5999999999999996</v>
      </c>
      <c r="AI8" s="6">
        <v>69.44</v>
      </c>
      <c r="AJ8" s="6">
        <v>40.92</v>
      </c>
      <c r="AK8" s="6">
        <v>125.3</v>
      </c>
      <c r="AL8" s="6">
        <v>16.899999999999999</v>
      </c>
      <c r="AM8" s="6">
        <v>60.47</v>
      </c>
      <c r="AN8" s="6">
        <v>4.7</v>
      </c>
      <c r="AO8" s="6">
        <v>55.3</v>
      </c>
      <c r="AP8" s="6">
        <v>136.22</v>
      </c>
      <c r="AQ8" s="6">
        <v>2.5</v>
      </c>
      <c r="AR8" s="6">
        <v>51</v>
      </c>
      <c r="AS8" s="6"/>
      <c r="AT8" s="6">
        <v>110.2</v>
      </c>
      <c r="AU8" s="6">
        <v>55.93</v>
      </c>
      <c r="AV8" s="6"/>
      <c r="AW8" s="6">
        <v>25.57</v>
      </c>
      <c r="AX8" s="6">
        <v>10.01</v>
      </c>
      <c r="AY8" s="6">
        <v>8</v>
      </c>
      <c r="AZ8" s="6">
        <v>43.05</v>
      </c>
      <c r="BA8" s="6">
        <v>3.8</v>
      </c>
      <c r="BB8" s="6">
        <v>2</v>
      </c>
      <c r="BC8" s="6">
        <v>43.74</v>
      </c>
      <c r="BD8" s="6">
        <v>34.68</v>
      </c>
      <c r="BE8" s="6">
        <v>70.06</v>
      </c>
      <c r="BF8" s="6">
        <v>20.03</v>
      </c>
      <c r="BG8" s="47">
        <f t="shared" si="2"/>
        <v>1129.9999999999998</v>
      </c>
      <c r="BH8" s="47">
        <f t="shared" si="3"/>
        <v>1.1299999999999999</v>
      </c>
      <c r="BI8" s="7">
        <f t="shared" si="0"/>
        <v>2831.6400000000003</v>
      </c>
      <c r="BJ8" s="7">
        <f t="shared" si="4"/>
        <v>2.8316400000000006</v>
      </c>
      <c r="BO8" s="23">
        <v>0.69</v>
      </c>
    </row>
    <row r="9" spans="1:67" s="7" customFormat="1" x14ac:dyDescent="0.25">
      <c r="A9" s="16" t="s">
        <v>61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23"/>
      <c r="AD9" s="6"/>
      <c r="AE9" s="6"/>
      <c r="AF9" s="44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47">
        <f t="shared" si="2"/>
        <v>0</v>
      </c>
      <c r="BH9" s="47">
        <f t="shared" si="3"/>
        <v>0</v>
      </c>
      <c r="BI9" s="7">
        <f t="shared" si="0"/>
        <v>0</v>
      </c>
      <c r="BJ9" s="7">
        <f t="shared" si="4"/>
        <v>0</v>
      </c>
      <c r="BO9" s="25">
        <f t="shared" ref="BO9" si="5">SUM(BO5:BO8)</f>
        <v>4.9529999999999994</v>
      </c>
    </row>
    <row r="10" spans="1:67" s="8" customFormat="1" ht="18.75" x14ac:dyDescent="0.3">
      <c r="A10" s="41" t="s">
        <v>34</v>
      </c>
      <c r="B10" s="40">
        <f>SUM(B6:B8)</f>
        <v>232.73000000000002</v>
      </c>
      <c r="C10" s="40">
        <f t="shared" ref="C10:BF10" si="6">SUM(C6:C8)</f>
        <v>62.730000000000004</v>
      </c>
      <c r="D10" s="40">
        <f t="shared" si="6"/>
        <v>109.3</v>
      </c>
      <c r="E10" s="40">
        <f t="shared" si="6"/>
        <v>44</v>
      </c>
      <c r="F10" s="40">
        <f t="shared" si="6"/>
        <v>74.7</v>
      </c>
      <c r="G10" s="40">
        <f t="shared" si="6"/>
        <v>61.45</v>
      </c>
      <c r="H10" s="40">
        <f t="shared" si="6"/>
        <v>0</v>
      </c>
      <c r="I10" s="40">
        <f t="shared" si="6"/>
        <v>0</v>
      </c>
      <c r="J10" s="40">
        <f t="shared" si="6"/>
        <v>0</v>
      </c>
      <c r="K10" s="40">
        <f t="shared" si="6"/>
        <v>169.32000000000002</v>
      </c>
      <c r="L10" s="40">
        <f t="shared" si="6"/>
        <v>81.62</v>
      </c>
      <c r="M10" s="40">
        <f t="shared" si="6"/>
        <v>81.55</v>
      </c>
      <c r="N10" s="40">
        <f t="shared" si="6"/>
        <v>43.599999999999994</v>
      </c>
      <c r="O10" s="40">
        <f t="shared" si="6"/>
        <v>76.319999999999993</v>
      </c>
      <c r="P10" s="40">
        <f t="shared" si="6"/>
        <v>91.539999999999992</v>
      </c>
      <c r="Q10" s="40">
        <f t="shared" si="6"/>
        <v>0</v>
      </c>
      <c r="R10" s="40">
        <f t="shared" si="6"/>
        <v>0</v>
      </c>
      <c r="S10" s="40">
        <f t="shared" si="6"/>
        <v>0</v>
      </c>
      <c r="T10" s="40">
        <f t="shared" si="6"/>
        <v>272.8</v>
      </c>
      <c r="U10" s="40">
        <f t="shared" si="6"/>
        <v>138.9</v>
      </c>
      <c r="V10" s="40">
        <f t="shared" si="6"/>
        <v>231</v>
      </c>
      <c r="W10" s="40">
        <f t="shared" si="6"/>
        <v>93.4</v>
      </c>
      <c r="X10" s="40">
        <f t="shared" si="6"/>
        <v>131.19999999999999</v>
      </c>
      <c r="Y10" s="40">
        <f t="shared" si="6"/>
        <v>189.5</v>
      </c>
      <c r="Z10" s="40">
        <f t="shared" si="6"/>
        <v>0</v>
      </c>
      <c r="AA10" s="40">
        <f t="shared" si="6"/>
        <v>0</v>
      </c>
      <c r="AB10" s="40">
        <f t="shared" si="6"/>
        <v>0</v>
      </c>
      <c r="AC10" s="40">
        <f t="shared" si="6"/>
        <v>0.20200000000000001</v>
      </c>
      <c r="AD10" s="40">
        <f t="shared" si="6"/>
        <v>103.49000000000001</v>
      </c>
      <c r="AE10" s="40">
        <f t="shared" si="6"/>
        <v>0.5</v>
      </c>
      <c r="AF10" s="40">
        <f t="shared" si="6"/>
        <v>55.379999999999995</v>
      </c>
      <c r="AG10" s="40">
        <f t="shared" si="6"/>
        <v>104.22999999999999</v>
      </c>
      <c r="AH10" s="40">
        <f t="shared" si="6"/>
        <v>11.6</v>
      </c>
      <c r="AI10" s="40">
        <f t="shared" si="6"/>
        <v>116.25</v>
      </c>
      <c r="AJ10" s="40">
        <f t="shared" si="6"/>
        <v>76.650000000000006</v>
      </c>
      <c r="AK10" s="40">
        <f t="shared" si="6"/>
        <v>230.73000000000002</v>
      </c>
      <c r="AL10" s="40">
        <f t="shared" si="6"/>
        <v>42.8</v>
      </c>
      <c r="AM10" s="40">
        <f t="shared" si="6"/>
        <v>104.96</v>
      </c>
      <c r="AN10" s="40">
        <f t="shared" si="6"/>
        <v>8.3000000000000007</v>
      </c>
      <c r="AO10" s="40">
        <f t="shared" si="6"/>
        <v>88.9</v>
      </c>
      <c r="AP10" s="40">
        <f t="shared" si="6"/>
        <v>185.01999999999998</v>
      </c>
      <c r="AQ10" s="40">
        <f t="shared" si="6"/>
        <v>302.5</v>
      </c>
      <c r="AR10" s="40">
        <f t="shared" si="6"/>
        <v>85.48</v>
      </c>
      <c r="AS10" s="40">
        <f t="shared" si="6"/>
        <v>4</v>
      </c>
      <c r="AT10" s="40">
        <f t="shared" si="6"/>
        <v>173.73000000000002</v>
      </c>
      <c r="AU10" s="40">
        <f t="shared" si="6"/>
        <v>85.05</v>
      </c>
      <c r="AV10" s="40">
        <f t="shared" si="6"/>
        <v>4.8</v>
      </c>
      <c r="AW10" s="40">
        <f t="shared" si="6"/>
        <v>46.18</v>
      </c>
      <c r="AX10" s="40">
        <f t="shared" si="6"/>
        <v>33.910000000000004</v>
      </c>
      <c r="AY10" s="40">
        <f t="shared" si="6"/>
        <v>28.11</v>
      </c>
      <c r="AZ10" s="40">
        <f t="shared" si="6"/>
        <v>92.639999999999986</v>
      </c>
      <c r="BA10" s="40">
        <f t="shared" si="6"/>
        <v>7.8</v>
      </c>
      <c r="BB10" s="40">
        <f t="shared" si="6"/>
        <v>11</v>
      </c>
      <c r="BC10" s="40">
        <f t="shared" si="6"/>
        <v>78.84</v>
      </c>
      <c r="BD10" s="40">
        <f t="shared" si="6"/>
        <v>99.97999999999999</v>
      </c>
      <c r="BE10" s="40">
        <f t="shared" si="6"/>
        <v>143.04000000000002</v>
      </c>
      <c r="BF10" s="40">
        <f t="shared" si="6"/>
        <v>38.25</v>
      </c>
      <c r="BG10" s="47">
        <f t="shared" si="2"/>
        <v>2364.12</v>
      </c>
      <c r="BH10" s="47">
        <f t="shared" si="3"/>
        <v>2.3641199999999998</v>
      </c>
      <c r="BI10" s="7">
        <f t="shared" si="0"/>
        <v>4549.9820000000018</v>
      </c>
      <c r="BJ10" s="7">
        <f t="shared" si="4"/>
        <v>4.5499820000000017</v>
      </c>
      <c r="BO10" s="23">
        <v>15.99</v>
      </c>
    </row>
    <row r="11" spans="1:67" s="7" customFormat="1" x14ac:dyDescent="0.25">
      <c r="A11" s="16" t="s">
        <v>35</v>
      </c>
      <c r="B11" s="6">
        <v>481.2</v>
      </c>
      <c r="C11" s="6">
        <v>136.66999999999999</v>
      </c>
      <c r="D11" s="6">
        <v>156.75</v>
      </c>
      <c r="E11" s="6">
        <v>68.790000000000006</v>
      </c>
      <c r="F11" s="6">
        <v>146.4</v>
      </c>
      <c r="G11" s="6">
        <v>172.39</v>
      </c>
      <c r="H11" s="6">
        <v>49.2</v>
      </c>
      <c r="I11" s="6"/>
      <c r="J11" s="6"/>
      <c r="K11" s="6">
        <v>630.52</v>
      </c>
      <c r="L11" s="6">
        <v>96.32</v>
      </c>
      <c r="M11" s="6">
        <v>261.52</v>
      </c>
      <c r="N11" s="6">
        <v>77.650000000000006</v>
      </c>
      <c r="O11" s="6">
        <v>126.13</v>
      </c>
      <c r="P11" s="6">
        <v>140.51</v>
      </c>
      <c r="Q11" s="6"/>
      <c r="R11" s="6"/>
      <c r="S11" s="6"/>
      <c r="T11" s="6">
        <v>438.7</v>
      </c>
      <c r="U11" s="6">
        <v>182</v>
      </c>
      <c r="V11" s="6">
        <v>362.35</v>
      </c>
      <c r="W11" s="6">
        <v>92.4</v>
      </c>
      <c r="X11" s="6">
        <v>204.5</v>
      </c>
      <c r="Y11" s="6">
        <v>259.3</v>
      </c>
      <c r="Z11" s="6"/>
      <c r="AA11" s="6"/>
      <c r="AB11" s="6"/>
      <c r="AC11" s="23">
        <v>1.91</v>
      </c>
      <c r="AD11" s="6">
        <v>99.5</v>
      </c>
      <c r="AE11" s="6">
        <v>1</v>
      </c>
      <c r="AF11" s="6">
        <v>85.04</v>
      </c>
      <c r="AG11" s="6">
        <v>22</v>
      </c>
      <c r="AH11" s="6">
        <v>3.8</v>
      </c>
      <c r="AI11" s="6">
        <v>159.13</v>
      </c>
      <c r="AJ11" s="6">
        <v>154.4</v>
      </c>
      <c r="AK11" s="6">
        <v>483</v>
      </c>
      <c r="AL11" s="6">
        <v>64.099999999999994</v>
      </c>
      <c r="AM11" s="6">
        <v>79.97</v>
      </c>
      <c r="AN11" s="6">
        <v>4.3</v>
      </c>
      <c r="AO11" s="6">
        <v>81.3</v>
      </c>
      <c r="AP11" s="6">
        <v>182.63</v>
      </c>
      <c r="AQ11" s="6">
        <v>23.5</v>
      </c>
      <c r="AR11" s="6">
        <v>89.93</v>
      </c>
      <c r="AS11" s="6">
        <v>12</v>
      </c>
      <c r="AT11" s="6">
        <v>161.84</v>
      </c>
      <c r="AU11" s="6">
        <v>137.5</v>
      </c>
      <c r="AV11" s="6">
        <v>3</v>
      </c>
      <c r="AW11" s="6">
        <v>43.08</v>
      </c>
      <c r="AX11" s="6">
        <v>29.06</v>
      </c>
      <c r="AY11" s="6">
        <v>20.68</v>
      </c>
      <c r="AZ11" s="6">
        <v>92.12</v>
      </c>
      <c r="BA11" s="6">
        <v>17</v>
      </c>
      <c r="BB11" s="6">
        <v>3.01</v>
      </c>
      <c r="BC11" s="6">
        <v>66.66</v>
      </c>
      <c r="BD11" s="6">
        <v>92.13</v>
      </c>
      <c r="BE11" s="6">
        <v>144.05000000000001</v>
      </c>
      <c r="BF11" s="6">
        <v>17.649999999999999</v>
      </c>
      <c r="BG11" s="47">
        <f t="shared" si="2"/>
        <v>2373.3800000000006</v>
      </c>
      <c r="BH11" s="47">
        <f t="shared" si="3"/>
        <v>2.3733800000000005</v>
      </c>
      <c r="BI11" s="7">
        <f t="shared" si="0"/>
        <v>6458.590000000002</v>
      </c>
      <c r="BJ11" s="7">
        <f t="shared" si="4"/>
        <v>6.4585900000000018</v>
      </c>
      <c r="BO11" s="24">
        <f t="shared" ref="BO11" si="7">BO10</f>
        <v>15.99</v>
      </c>
    </row>
    <row r="12" spans="1:67" s="8" customFormat="1" ht="18.75" x14ac:dyDescent="0.3">
      <c r="A12" s="41" t="s">
        <v>35</v>
      </c>
      <c r="B12" s="40">
        <f>B11</f>
        <v>481.2</v>
      </c>
      <c r="C12" s="40">
        <f t="shared" ref="C12:BF12" si="8">C11</f>
        <v>136.66999999999999</v>
      </c>
      <c r="D12" s="40">
        <f t="shared" si="8"/>
        <v>156.75</v>
      </c>
      <c r="E12" s="40">
        <f t="shared" si="8"/>
        <v>68.790000000000006</v>
      </c>
      <c r="F12" s="40">
        <f t="shared" si="8"/>
        <v>146.4</v>
      </c>
      <c r="G12" s="40">
        <f t="shared" si="8"/>
        <v>172.39</v>
      </c>
      <c r="H12" s="40">
        <f t="shared" si="8"/>
        <v>49.2</v>
      </c>
      <c r="I12" s="40">
        <f t="shared" si="8"/>
        <v>0</v>
      </c>
      <c r="J12" s="40">
        <f t="shared" si="8"/>
        <v>0</v>
      </c>
      <c r="K12" s="40">
        <f t="shared" si="8"/>
        <v>630.52</v>
      </c>
      <c r="L12" s="40">
        <f t="shared" si="8"/>
        <v>96.32</v>
      </c>
      <c r="M12" s="40">
        <f t="shared" si="8"/>
        <v>261.52</v>
      </c>
      <c r="N12" s="40">
        <f t="shared" si="8"/>
        <v>77.650000000000006</v>
      </c>
      <c r="O12" s="40">
        <f t="shared" si="8"/>
        <v>126.13</v>
      </c>
      <c r="P12" s="40">
        <f t="shared" si="8"/>
        <v>140.51</v>
      </c>
      <c r="Q12" s="40">
        <f t="shared" si="8"/>
        <v>0</v>
      </c>
      <c r="R12" s="40">
        <f t="shared" si="8"/>
        <v>0</v>
      </c>
      <c r="S12" s="40">
        <f t="shared" si="8"/>
        <v>0</v>
      </c>
      <c r="T12" s="40">
        <f t="shared" si="8"/>
        <v>438.7</v>
      </c>
      <c r="U12" s="40">
        <f t="shared" si="8"/>
        <v>182</v>
      </c>
      <c r="V12" s="40">
        <f t="shared" si="8"/>
        <v>362.35</v>
      </c>
      <c r="W12" s="40">
        <f t="shared" si="8"/>
        <v>92.4</v>
      </c>
      <c r="X12" s="40">
        <f t="shared" si="8"/>
        <v>204.5</v>
      </c>
      <c r="Y12" s="40">
        <f t="shared" si="8"/>
        <v>259.3</v>
      </c>
      <c r="Z12" s="40">
        <f t="shared" si="8"/>
        <v>0</v>
      </c>
      <c r="AA12" s="40">
        <f t="shared" si="8"/>
        <v>0</v>
      </c>
      <c r="AB12" s="40">
        <f t="shared" si="8"/>
        <v>0</v>
      </c>
      <c r="AC12" s="40">
        <f t="shared" si="8"/>
        <v>1.91</v>
      </c>
      <c r="AD12" s="40">
        <f t="shared" si="8"/>
        <v>99.5</v>
      </c>
      <c r="AE12" s="40">
        <f t="shared" si="8"/>
        <v>1</v>
      </c>
      <c r="AF12" s="40">
        <f t="shared" si="8"/>
        <v>85.04</v>
      </c>
      <c r="AG12" s="40">
        <f t="shared" si="8"/>
        <v>22</v>
      </c>
      <c r="AH12" s="40">
        <f t="shared" si="8"/>
        <v>3.8</v>
      </c>
      <c r="AI12" s="40">
        <f t="shared" si="8"/>
        <v>159.13</v>
      </c>
      <c r="AJ12" s="40">
        <f t="shared" si="8"/>
        <v>154.4</v>
      </c>
      <c r="AK12" s="40">
        <f t="shared" si="8"/>
        <v>483</v>
      </c>
      <c r="AL12" s="40">
        <f t="shared" si="8"/>
        <v>64.099999999999994</v>
      </c>
      <c r="AM12" s="40">
        <f t="shared" si="8"/>
        <v>79.97</v>
      </c>
      <c r="AN12" s="40">
        <f t="shared" si="8"/>
        <v>4.3</v>
      </c>
      <c r="AO12" s="40">
        <f t="shared" si="8"/>
        <v>81.3</v>
      </c>
      <c r="AP12" s="40">
        <f t="shared" si="8"/>
        <v>182.63</v>
      </c>
      <c r="AQ12" s="40">
        <f t="shared" si="8"/>
        <v>23.5</v>
      </c>
      <c r="AR12" s="40">
        <f t="shared" si="8"/>
        <v>89.93</v>
      </c>
      <c r="AS12" s="40">
        <f t="shared" si="8"/>
        <v>12</v>
      </c>
      <c r="AT12" s="40">
        <f t="shared" si="8"/>
        <v>161.84</v>
      </c>
      <c r="AU12" s="40">
        <f t="shared" si="8"/>
        <v>137.5</v>
      </c>
      <c r="AV12" s="40">
        <f t="shared" si="8"/>
        <v>3</v>
      </c>
      <c r="AW12" s="40">
        <f t="shared" si="8"/>
        <v>43.08</v>
      </c>
      <c r="AX12" s="40">
        <f t="shared" si="8"/>
        <v>29.06</v>
      </c>
      <c r="AY12" s="40">
        <f t="shared" si="8"/>
        <v>20.68</v>
      </c>
      <c r="AZ12" s="40">
        <f t="shared" si="8"/>
        <v>92.12</v>
      </c>
      <c r="BA12" s="40">
        <f t="shared" si="8"/>
        <v>17</v>
      </c>
      <c r="BB12" s="40">
        <f t="shared" si="8"/>
        <v>3.01</v>
      </c>
      <c r="BC12" s="40">
        <f t="shared" si="8"/>
        <v>66.66</v>
      </c>
      <c r="BD12" s="40">
        <f t="shared" si="8"/>
        <v>92.13</v>
      </c>
      <c r="BE12" s="40">
        <f t="shared" si="8"/>
        <v>144.05000000000001</v>
      </c>
      <c r="BF12" s="40">
        <f t="shared" si="8"/>
        <v>17.649999999999999</v>
      </c>
      <c r="BG12" s="47">
        <f t="shared" si="2"/>
        <v>2373.3800000000006</v>
      </c>
      <c r="BH12" s="47">
        <f t="shared" si="3"/>
        <v>2.3733800000000005</v>
      </c>
      <c r="BI12" s="7">
        <f t="shared" si="0"/>
        <v>6458.590000000002</v>
      </c>
      <c r="BJ12" s="7">
        <f t="shared" si="4"/>
        <v>6.4585900000000018</v>
      </c>
      <c r="BO12" s="23">
        <v>2.63</v>
      </c>
    </row>
    <row r="13" spans="1:67" s="7" customFormat="1" x14ac:dyDescent="0.25">
      <c r="A13" s="16" t="s">
        <v>36</v>
      </c>
      <c r="B13" s="6">
        <v>47.5</v>
      </c>
      <c r="C13" s="6">
        <v>6.7</v>
      </c>
      <c r="D13" s="6">
        <v>13.7</v>
      </c>
      <c r="E13" s="6">
        <v>5.5</v>
      </c>
      <c r="F13" s="6">
        <v>4.3</v>
      </c>
      <c r="G13" s="6"/>
      <c r="H13" s="6"/>
      <c r="I13" s="6"/>
      <c r="J13" s="6"/>
      <c r="K13" s="6">
        <v>32.08</v>
      </c>
      <c r="L13" s="6"/>
      <c r="M13" s="6"/>
      <c r="N13" s="6"/>
      <c r="O13" s="6"/>
      <c r="P13" s="6">
        <v>9.3000000000000007</v>
      </c>
      <c r="Q13" s="6"/>
      <c r="R13" s="6"/>
      <c r="S13" s="6"/>
      <c r="T13" s="6">
        <v>172.5</v>
      </c>
      <c r="U13" s="6">
        <v>74</v>
      </c>
      <c r="V13" s="6">
        <v>83.1</v>
      </c>
      <c r="W13" s="6">
        <v>34.5</v>
      </c>
      <c r="X13" s="6">
        <v>34.299999999999997</v>
      </c>
      <c r="Y13" s="6">
        <v>26.7</v>
      </c>
      <c r="Z13" s="6"/>
      <c r="AA13" s="6"/>
      <c r="AB13" s="6"/>
      <c r="AC13" s="23">
        <v>0.73</v>
      </c>
      <c r="AD13" s="6">
        <v>19</v>
      </c>
      <c r="AE13" s="6"/>
      <c r="AF13" s="6">
        <v>78.62</v>
      </c>
      <c r="AG13" s="6">
        <v>40</v>
      </c>
      <c r="AH13" s="6">
        <v>12</v>
      </c>
      <c r="AI13" s="6">
        <v>45.6</v>
      </c>
      <c r="AJ13" s="6">
        <v>14.6</v>
      </c>
      <c r="AK13" s="6">
        <v>122.7</v>
      </c>
      <c r="AL13" s="6">
        <v>25.2</v>
      </c>
      <c r="AM13" s="6">
        <v>52.82</v>
      </c>
      <c r="AN13" s="6">
        <v>6.8</v>
      </c>
      <c r="AO13" s="6">
        <v>21.2</v>
      </c>
      <c r="AP13" s="6">
        <v>76.510000000000005</v>
      </c>
      <c r="AQ13" s="6">
        <v>152</v>
      </c>
      <c r="AR13" s="6">
        <v>50.09</v>
      </c>
      <c r="AS13" s="6"/>
      <c r="AT13" s="6">
        <v>49.93</v>
      </c>
      <c r="AU13" s="6">
        <v>90.88</v>
      </c>
      <c r="AV13" s="6">
        <v>6.2</v>
      </c>
      <c r="AW13" s="6">
        <v>9.08</v>
      </c>
      <c r="AX13" s="6">
        <v>3</v>
      </c>
      <c r="AY13" s="6">
        <v>27</v>
      </c>
      <c r="AZ13" s="6">
        <v>26.76</v>
      </c>
      <c r="BA13" s="6">
        <v>0</v>
      </c>
      <c r="BB13" s="6">
        <v>0.5</v>
      </c>
      <c r="BC13" s="6">
        <v>20</v>
      </c>
      <c r="BD13" s="6">
        <v>38</v>
      </c>
      <c r="BE13" s="6">
        <v>56.06</v>
      </c>
      <c r="BF13" s="6">
        <v>13</v>
      </c>
      <c r="BG13" s="47">
        <f t="shared" si="2"/>
        <v>1057.55</v>
      </c>
      <c r="BH13" s="47">
        <f t="shared" si="3"/>
        <v>1.05755</v>
      </c>
      <c r="BI13" s="7">
        <f t="shared" si="0"/>
        <v>1602.46</v>
      </c>
      <c r="BJ13" s="7">
        <f t="shared" si="4"/>
        <v>1.60246</v>
      </c>
      <c r="BO13" s="23">
        <v>3.63</v>
      </c>
    </row>
    <row r="14" spans="1:67" s="7" customFormat="1" x14ac:dyDescent="0.25">
      <c r="A14" s="16" t="s">
        <v>37</v>
      </c>
      <c r="B14" s="6"/>
      <c r="C14" s="6"/>
      <c r="D14" s="6"/>
      <c r="E14" s="6"/>
      <c r="F14" s="6">
        <v>82.9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23">
        <v>0.15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47">
        <f t="shared" si="2"/>
        <v>0</v>
      </c>
      <c r="BH14" s="47">
        <f t="shared" si="3"/>
        <v>0</v>
      </c>
      <c r="BI14" s="7">
        <f t="shared" si="0"/>
        <v>83.050000000000011</v>
      </c>
      <c r="BJ14" s="7">
        <f t="shared" si="4"/>
        <v>8.3050000000000013E-2</v>
      </c>
      <c r="BO14" s="23">
        <v>0.91</v>
      </c>
    </row>
    <row r="15" spans="1:67" s="7" customFormat="1" x14ac:dyDescent="0.25">
      <c r="A15" s="16" t="s">
        <v>38</v>
      </c>
      <c r="B15" s="6"/>
      <c r="C15" s="6"/>
      <c r="D15" s="6">
        <v>4.8</v>
      </c>
      <c r="E15" s="6"/>
      <c r="F15" s="6"/>
      <c r="G15" s="6"/>
      <c r="H15" s="6"/>
      <c r="I15" s="6"/>
      <c r="J15" s="6"/>
      <c r="K15" s="6">
        <v>85.4</v>
      </c>
      <c r="L15" s="6">
        <v>39.5</v>
      </c>
      <c r="M15" s="6">
        <v>55.7</v>
      </c>
      <c r="N15" s="6"/>
      <c r="O15" s="6"/>
      <c r="P15" s="6"/>
      <c r="Q15" s="6"/>
      <c r="R15" s="6"/>
      <c r="S15" s="6"/>
      <c r="T15" s="6">
        <v>66.7</v>
      </c>
      <c r="U15" s="6">
        <v>8.5</v>
      </c>
      <c r="V15" s="6">
        <v>32.200000000000003</v>
      </c>
      <c r="W15" s="6">
        <v>3.2</v>
      </c>
      <c r="X15" s="6">
        <v>2.8</v>
      </c>
      <c r="Y15" s="6">
        <v>26.1</v>
      </c>
      <c r="Z15" s="6"/>
      <c r="AA15" s="6"/>
      <c r="AB15" s="6"/>
      <c r="AC15" s="23">
        <v>0.61</v>
      </c>
      <c r="AD15" s="6">
        <v>5</v>
      </c>
      <c r="AE15" s="6"/>
      <c r="AF15" s="6">
        <v>25.04</v>
      </c>
      <c r="AG15" s="6">
        <v>0</v>
      </c>
      <c r="AH15" s="6"/>
      <c r="AI15" s="6">
        <v>0</v>
      </c>
      <c r="AJ15" s="6">
        <v>4.0199999999999996</v>
      </c>
      <c r="AK15" s="6">
        <v>16.149999999999999</v>
      </c>
      <c r="AL15" s="6">
        <v>0</v>
      </c>
      <c r="AM15" s="6">
        <v>0</v>
      </c>
      <c r="AN15" s="6"/>
      <c r="AO15" s="6">
        <v>0</v>
      </c>
      <c r="AP15" s="6">
        <v>0</v>
      </c>
      <c r="AQ15" s="6">
        <v>0</v>
      </c>
      <c r="AR15" s="6">
        <v>0</v>
      </c>
      <c r="AS15" s="6"/>
      <c r="AT15" s="6">
        <v>0</v>
      </c>
      <c r="AU15" s="6">
        <v>0</v>
      </c>
      <c r="AV15" s="6"/>
      <c r="AW15" s="6">
        <v>0</v>
      </c>
      <c r="AX15" s="6">
        <v>0</v>
      </c>
      <c r="AY15" s="6">
        <v>9.02</v>
      </c>
      <c r="AZ15" s="6">
        <v>0</v>
      </c>
      <c r="BA15" s="6">
        <v>0</v>
      </c>
      <c r="BB15" s="6">
        <v>0</v>
      </c>
      <c r="BC15" s="6">
        <v>4.08</v>
      </c>
      <c r="BD15" s="6">
        <v>0</v>
      </c>
      <c r="BE15" s="6">
        <v>0</v>
      </c>
      <c r="BF15" s="6">
        <v>0</v>
      </c>
      <c r="BG15" s="47">
        <f t="shared" si="2"/>
        <v>63.31</v>
      </c>
      <c r="BH15" s="47">
        <f t="shared" si="3"/>
        <v>6.3310000000000005E-2</v>
      </c>
      <c r="BI15" s="7">
        <f t="shared" si="0"/>
        <v>388.81999999999994</v>
      </c>
      <c r="BJ15" s="7">
        <f t="shared" si="4"/>
        <v>0.38881999999999994</v>
      </c>
      <c r="BO15" s="23">
        <v>18.88</v>
      </c>
    </row>
    <row r="16" spans="1:67" s="7" customFormat="1" x14ac:dyDescent="0.25">
      <c r="A16" s="16" t="s">
        <v>39</v>
      </c>
      <c r="B16" s="6">
        <v>859.6</v>
      </c>
      <c r="C16" s="6">
        <v>237.8</v>
      </c>
      <c r="D16" s="6">
        <v>191.7</v>
      </c>
      <c r="E16" s="6">
        <v>131.9</v>
      </c>
      <c r="F16" s="6">
        <v>179.8</v>
      </c>
      <c r="G16" s="6">
        <v>235.12</v>
      </c>
      <c r="H16" s="6"/>
      <c r="I16" s="6"/>
      <c r="J16" s="6"/>
      <c r="K16" s="6">
        <v>469.87</v>
      </c>
      <c r="L16" s="6">
        <v>90.3</v>
      </c>
      <c r="M16" s="6">
        <v>257.58</v>
      </c>
      <c r="N16" s="6">
        <v>307.60000000000002</v>
      </c>
      <c r="O16" s="6">
        <v>188.75</v>
      </c>
      <c r="P16" s="6">
        <v>185.23</v>
      </c>
      <c r="Q16" s="6"/>
      <c r="R16" s="6"/>
      <c r="S16" s="6"/>
      <c r="T16" s="6">
        <v>790.1</v>
      </c>
      <c r="U16" s="6">
        <v>305.5</v>
      </c>
      <c r="V16" s="6">
        <v>908.7</v>
      </c>
      <c r="W16" s="6">
        <v>552</v>
      </c>
      <c r="X16" s="6">
        <v>348.4</v>
      </c>
      <c r="Y16" s="6">
        <v>447.4</v>
      </c>
      <c r="Z16" s="6"/>
      <c r="AA16" s="6"/>
      <c r="AB16" s="6"/>
      <c r="AC16" s="23">
        <v>0.78</v>
      </c>
      <c r="AD16" s="6">
        <v>74.8</v>
      </c>
      <c r="AE16" s="6">
        <v>1.5</v>
      </c>
      <c r="AF16" s="6">
        <v>112.1</v>
      </c>
      <c r="AG16" s="6">
        <v>252.4</v>
      </c>
      <c r="AH16" s="6">
        <v>4</v>
      </c>
      <c r="AI16" s="6">
        <v>128.5</v>
      </c>
      <c r="AJ16" s="6">
        <v>112.51</v>
      </c>
      <c r="AK16" s="6">
        <v>545.26</v>
      </c>
      <c r="AL16" s="6">
        <v>142.80000000000001</v>
      </c>
      <c r="AM16" s="6">
        <v>100.16</v>
      </c>
      <c r="AN16" s="6">
        <v>2.6</v>
      </c>
      <c r="AO16" s="6">
        <v>92.5</v>
      </c>
      <c r="AP16" s="6">
        <v>305.89999999999998</v>
      </c>
      <c r="AQ16" s="6">
        <v>1</v>
      </c>
      <c r="AR16" s="6">
        <v>85.07</v>
      </c>
      <c r="AS16" s="6">
        <v>8.06</v>
      </c>
      <c r="AT16" s="6">
        <v>185.25</v>
      </c>
      <c r="AU16" s="6">
        <v>158.08000000000001</v>
      </c>
      <c r="AV16" s="6"/>
      <c r="AW16" s="6">
        <v>40.01</v>
      </c>
      <c r="AX16" s="6">
        <v>26.53</v>
      </c>
      <c r="AY16" s="6">
        <v>12.08</v>
      </c>
      <c r="AZ16" s="6">
        <v>92.59</v>
      </c>
      <c r="BA16" s="6">
        <v>4</v>
      </c>
      <c r="BB16" s="6">
        <v>0</v>
      </c>
      <c r="BC16" s="6">
        <v>38.06</v>
      </c>
      <c r="BD16" s="6">
        <v>42.17</v>
      </c>
      <c r="BE16" s="6">
        <v>170.67</v>
      </c>
      <c r="BF16" s="6">
        <v>22.06</v>
      </c>
      <c r="BG16" s="47">
        <f t="shared" si="2"/>
        <v>2760.6600000000003</v>
      </c>
      <c r="BH16" s="47">
        <f t="shared" si="3"/>
        <v>2.7606600000000006</v>
      </c>
      <c r="BI16" s="7">
        <f t="shared" si="0"/>
        <v>9448.7899999999991</v>
      </c>
      <c r="BJ16" s="7">
        <f t="shared" si="4"/>
        <v>9.4487899999999989</v>
      </c>
      <c r="BO16" s="24">
        <f t="shared" ref="BO16" si="9">SUM(BO12:BO15)</f>
        <v>26.049999999999997</v>
      </c>
    </row>
    <row r="17" spans="1:74" s="8" customFormat="1" ht="18.75" x14ac:dyDescent="0.3">
      <c r="A17" s="41" t="s">
        <v>40</v>
      </c>
      <c r="B17" s="40">
        <f>SUM(B13:B16)</f>
        <v>907.1</v>
      </c>
      <c r="C17" s="40">
        <f t="shared" ref="C17:BF17" si="10">SUM(C13:C16)</f>
        <v>244.5</v>
      </c>
      <c r="D17" s="40">
        <f t="shared" si="10"/>
        <v>210.2</v>
      </c>
      <c r="E17" s="40">
        <f t="shared" si="10"/>
        <v>137.4</v>
      </c>
      <c r="F17" s="40">
        <f t="shared" si="10"/>
        <v>267</v>
      </c>
      <c r="G17" s="40">
        <f t="shared" si="10"/>
        <v>235.12</v>
      </c>
      <c r="H17" s="40">
        <f t="shared" si="10"/>
        <v>0</v>
      </c>
      <c r="I17" s="40">
        <f t="shared" si="10"/>
        <v>0</v>
      </c>
      <c r="J17" s="40">
        <f t="shared" si="10"/>
        <v>0</v>
      </c>
      <c r="K17" s="40">
        <f t="shared" si="10"/>
        <v>587.35</v>
      </c>
      <c r="L17" s="40">
        <f t="shared" si="10"/>
        <v>129.80000000000001</v>
      </c>
      <c r="M17" s="40">
        <f t="shared" si="10"/>
        <v>313.27999999999997</v>
      </c>
      <c r="N17" s="40">
        <f t="shared" si="10"/>
        <v>307.60000000000002</v>
      </c>
      <c r="O17" s="40">
        <f t="shared" si="10"/>
        <v>188.75</v>
      </c>
      <c r="P17" s="40">
        <f t="shared" si="10"/>
        <v>194.53</v>
      </c>
      <c r="Q17" s="40">
        <f t="shared" si="10"/>
        <v>0</v>
      </c>
      <c r="R17" s="40">
        <f t="shared" si="10"/>
        <v>0</v>
      </c>
      <c r="S17" s="40">
        <f t="shared" si="10"/>
        <v>0</v>
      </c>
      <c r="T17" s="40">
        <f t="shared" si="10"/>
        <v>1029.3</v>
      </c>
      <c r="U17" s="40">
        <f t="shared" si="10"/>
        <v>388</v>
      </c>
      <c r="V17" s="40">
        <f t="shared" si="10"/>
        <v>1024</v>
      </c>
      <c r="W17" s="40">
        <f t="shared" si="10"/>
        <v>589.70000000000005</v>
      </c>
      <c r="X17" s="40">
        <f t="shared" si="10"/>
        <v>385.5</v>
      </c>
      <c r="Y17" s="40">
        <f t="shared" si="10"/>
        <v>500.2</v>
      </c>
      <c r="Z17" s="40">
        <f t="shared" si="10"/>
        <v>0</v>
      </c>
      <c r="AA17" s="40">
        <f t="shared" si="10"/>
        <v>0</v>
      </c>
      <c r="AB17" s="40">
        <f t="shared" si="10"/>
        <v>0</v>
      </c>
      <c r="AC17" s="40">
        <f t="shared" si="10"/>
        <v>2.27</v>
      </c>
      <c r="AD17" s="40">
        <f t="shared" si="10"/>
        <v>98.8</v>
      </c>
      <c r="AE17" s="40">
        <f t="shared" si="10"/>
        <v>1.5</v>
      </c>
      <c r="AF17" s="40">
        <f t="shared" si="10"/>
        <v>215.76</v>
      </c>
      <c r="AG17" s="40">
        <f t="shared" si="10"/>
        <v>292.39999999999998</v>
      </c>
      <c r="AH17" s="40">
        <f t="shared" si="10"/>
        <v>16</v>
      </c>
      <c r="AI17" s="40">
        <f t="shared" si="10"/>
        <v>174.1</v>
      </c>
      <c r="AJ17" s="40">
        <f t="shared" si="10"/>
        <v>131.13</v>
      </c>
      <c r="AK17" s="40">
        <f t="shared" si="10"/>
        <v>684.11</v>
      </c>
      <c r="AL17" s="40">
        <f t="shared" si="10"/>
        <v>168</v>
      </c>
      <c r="AM17" s="40">
        <f t="shared" si="10"/>
        <v>152.97999999999999</v>
      </c>
      <c r="AN17" s="40">
        <f t="shared" si="10"/>
        <v>9.4</v>
      </c>
      <c r="AO17" s="40">
        <f t="shared" si="10"/>
        <v>113.7</v>
      </c>
      <c r="AP17" s="40">
        <f t="shared" si="10"/>
        <v>382.40999999999997</v>
      </c>
      <c r="AQ17" s="40">
        <f t="shared" si="10"/>
        <v>153</v>
      </c>
      <c r="AR17" s="40">
        <f t="shared" si="10"/>
        <v>135.16</v>
      </c>
      <c r="AS17" s="40">
        <f t="shared" si="10"/>
        <v>8.06</v>
      </c>
      <c r="AT17" s="40">
        <f t="shared" si="10"/>
        <v>235.18</v>
      </c>
      <c r="AU17" s="40">
        <f t="shared" si="10"/>
        <v>248.96</v>
      </c>
      <c r="AV17" s="40">
        <f t="shared" si="10"/>
        <v>6.2</v>
      </c>
      <c r="AW17" s="40">
        <f t="shared" si="10"/>
        <v>49.089999999999996</v>
      </c>
      <c r="AX17" s="40">
        <f t="shared" si="10"/>
        <v>29.53</v>
      </c>
      <c r="AY17" s="40">
        <f t="shared" si="10"/>
        <v>48.099999999999994</v>
      </c>
      <c r="AZ17" s="40">
        <f t="shared" si="10"/>
        <v>119.35000000000001</v>
      </c>
      <c r="BA17" s="40">
        <f t="shared" si="10"/>
        <v>4</v>
      </c>
      <c r="BB17" s="40">
        <f t="shared" si="10"/>
        <v>0.5</v>
      </c>
      <c r="BC17" s="40">
        <f t="shared" si="10"/>
        <v>62.14</v>
      </c>
      <c r="BD17" s="40">
        <f t="shared" si="10"/>
        <v>80.17</v>
      </c>
      <c r="BE17" s="40">
        <f t="shared" si="10"/>
        <v>226.73</v>
      </c>
      <c r="BF17" s="40">
        <f t="shared" si="10"/>
        <v>35.06</v>
      </c>
      <c r="BG17" s="47">
        <f t="shared" si="2"/>
        <v>3881.5199999999995</v>
      </c>
      <c r="BH17" s="47">
        <f t="shared" si="3"/>
        <v>3.8815199999999996</v>
      </c>
      <c r="BI17" s="7">
        <f t="shared" si="0"/>
        <v>11523.12</v>
      </c>
      <c r="BJ17" s="7">
        <f t="shared" si="4"/>
        <v>11.52312</v>
      </c>
      <c r="BO17" s="23">
        <v>0.91</v>
      </c>
    </row>
    <row r="18" spans="1:74" s="7" customFormat="1" x14ac:dyDescent="0.25">
      <c r="A18" s="16" t="s">
        <v>41</v>
      </c>
      <c r="B18" s="6">
        <v>5.6</v>
      </c>
      <c r="C18" s="6">
        <v>6.9</v>
      </c>
      <c r="D18" s="6">
        <v>35</v>
      </c>
      <c r="E18" s="6">
        <v>17.2</v>
      </c>
      <c r="F18" s="6">
        <v>20.3</v>
      </c>
      <c r="G18" s="6">
        <v>2.2999999999999998</v>
      </c>
      <c r="H18" s="6">
        <v>142.5</v>
      </c>
      <c r="I18" s="6"/>
      <c r="J18" s="6"/>
      <c r="K18" s="6">
        <v>3.1</v>
      </c>
      <c r="L18" s="6">
        <v>8.1999999999999993</v>
      </c>
      <c r="M18" s="6"/>
      <c r="N18" s="6">
        <v>2.2000000000000002</v>
      </c>
      <c r="O18" s="6"/>
      <c r="P18" s="6"/>
      <c r="Q18" s="6"/>
      <c r="R18" s="6"/>
      <c r="S18" s="6"/>
      <c r="T18" s="6">
        <v>143.6</v>
      </c>
      <c r="U18" s="6">
        <v>12.7</v>
      </c>
      <c r="V18" s="6"/>
      <c r="W18" s="6"/>
      <c r="X18" s="6">
        <v>29.3</v>
      </c>
      <c r="Y18" s="6"/>
      <c r="Z18" s="6"/>
      <c r="AA18" s="6"/>
      <c r="AB18" s="6"/>
      <c r="AC18" s="23">
        <v>0.49</v>
      </c>
      <c r="AD18" s="6">
        <v>0</v>
      </c>
      <c r="AE18" s="6">
        <v>4.5</v>
      </c>
      <c r="AF18" s="6">
        <v>5.98</v>
      </c>
      <c r="AG18" s="6">
        <v>30.7</v>
      </c>
      <c r="AH18" s="6"/>
      <c r="AI18" s="6">
        <v>16.7</v>
      </c>
      <c r="AJ18" s="6">
        <v>24.3</v>
      </c>
      <c r="AK18" s="6">
        <v>69.400000000000006</v>
      </c>
      <c r="AL18" s="6">
        <v>16</v>
      </c>
      <c r="AM18" s="6">
        <v>5.04</v>
      </c>
      <c r="AN18" s="6">
        <v>30.4</v>
      </c>
      <c r="AO18" s="6">
        <v>28.9</v>
      </c>
      <c r="AP18" s="6">
        <v>19.03</v>
      </c>
      <c r="AQ18" s="6">
        <v>0</v>
      </c>
      <c r="AR18" s="6">
        <v>6.06</v>
      </c>
      <c r="AS18" s="6">
        <v>5</v>
      </c>
      <c r="AT18" s="6">
        <v>35.119999999999997</v>
      </c>
      <c r="AU18" s="6">
        <v>34.46</v>
      </c>
      <c r="AV18" s="6"/>
      <c r="AW18" s="6">
        <v>0</v>
      </c>
      <c r="AX18" s="6">
        <v>0</v>
      </c>
      <c r="AY18" s="6">
        <v>0</v>
      </c>
      <c r="AZ18" s="6">
        <v>7.08</v>
      </c>
      <c r="BA18" s="6">
        <v>0</v>
      </c>
      <c r="BB18" s="6">
        <v>0</v>
      </c>
      <c r="BC18" s="6">
        <v>15.07</v>
      </c>
      <c r="BD18" s="6">
        <v>9.02</v>
      </c>
      <c r="BE18" s="6">
        <v>34.15</v>
      </c>
      <c r="BF18" s="6">
        <v>1</v>
      </c>
      <c r="BG18" s="47">
        <f t="shared" si="2"/>
        <v>397.90999999999991</v>
      </c>
      <c r="BH18" s="47">
        <f t="shared" si="3"/>
        <v>0.39790999999999993</v>
      </c>
      <c r="BI18" s="7">
        <f t="shared" si="0"/>
        <v>827.3</v>
      </c>
      <c r="BJ18" s="7">
        <f t="shared" si="4"/>
        <v>0.82729999999999992</v>
      </c>
      <c r="BO18" s="24">
        <f t="shared" ref="BO18" si="11">SUM(BO17)</f>
        <v>0.91</v>
      </c>
    </row>
    <row r="19" spans="1:74" s="8" customFormat="1" ht="18.75" x14ac:dyDescent="0.3">
      <c r="A19" s="41" t="s">
        <v>42</v>
      </c>
      <c r="B19" s="40">
        <f>SUM(B18)</f>
        <v>5.6</v>
      </c>
      <c r="C19" s="40">
        <f t="shared" ref="C19:BF19" si="12">SUM(C18)</f>
        <v>6.9</v>
      </c>
      <c r="D19" s="40">
        <f t="shared" si="12"/>
        <v>35</v>
      </c>
      <c r="E19" s="40">
        <f t="shared" si="12"/>
        <v>17.2</v>
      </c>
      <c r="F19" s="40">
        <f t="shared" si="12"/>
        <v>20.3</v>
      </c>
      <c r="G19" s="40">
        <f t="shared" si="12"/>
        <v>2.2999999999999998</v>
      </c>
      <c r="H19" s="40">
        <f t="shared" si="12"/>
        <v>142.5</v>
      </c>
      <c r="I19" s="40">
        <f t="shared" si="12"/>
        <v>0</v>
      </c>
      <c r="J19" s="40">
        <f t="shared" si="12"/>
        <v>0</v>
      </c>
      <c r="K19" s="40">
        <f t="shared" si="12"/>
        <v>3.1</v>
      </c>
      <c r="L19" s="40">
        <f t="shared" si="12"/>
        <v>8.1999999999999993</v>
      </c>
      <c r="M19" s="40">
        <f t="shared" si="12"/>
        <v>0</v>
      </c>
      <c r="N19" s="40">
        <f t="shared" si="12"/>
        <v>2.2000000000000002</v>
      </c>
      <c r="O19" s="40">
        <f t="shared" si="12"/>
        <v>0</v>
      </c>
      <c r="P19" s="40">
        <f t="shared" si="12"/>
        <v>0</v>
      </c>
      <c r="Q19" s="40">
        <f t="shared" si="12"/>
        <v>0</v>
      </c>
      <c r="R19" s="40">
        <f t="shared" si="12"/>
        <v>0</v>
      </c>
      <c r="S19" s="40">
        <f t="shared" si="12"/>
        <v>0</v>
      </c>
      <c r="T19" s="40">
        <f t="shared" si="12"/>
        <v>143.6</v>
      </c>
      <c r="U19" s="40">
        <f t="shared" si="12"/>
        <v>12.7</v>
      </c>
      <c r="V19" s="40">
        <f t="shared" si="12"/>
        <v>0</v>
      </c>
      <c r="W19" s="40">
        <f t="shared" si="12"/>
        <v>0</v>
      </c>
      <c r="X19" s="40">
        <f t="shared" si="12"/>
        <v>29.3</v>
      </c>
      <c r="Y19" s="40">
        <f t="shared" si="12"/>
        <v>0</v>
      </c>
      <c r="Z19" s="40">
        <f t="shared" si="12"/>
        <v>0</v>
      </c>
      <c r="AA19" s="40">
        <f t="shared" si="12"/>
        <v>0</v>
      </c>
      <c r="AB19" s="40">
        <f t="shared" si="12"/>
        <v>0</v>
      </c>
      <c r="AC19" s="40">
        <f t="shared" si="12"/>
        <v>0.49</v>
      </c>
      <c r="AD19" s="40">
        <f t="shared" si="12"/>
        <v>0</v>
      </c>
      <c r="AE19" s="40">
        <f t="shared" si="12"/>
        <v>4.5</v>
      </c>
      <c r="AF19" s="40">
        <f t="shared" si="12"/>
        <v>5.98</v>
      </c>
      <c r="AG19" s="40">
        <f t="shared" si="12"/>
        <v>30.7</v>
      </c>
      <c r="AH19" s="40">
        <f t="shared" si="12"/>
        <v>0</v>
      </c>
      <c r="AI19" s="40">
        <f t="shared" si="12"/>
        <v>16.7</v>
      </c>
      <c r="AJ19" s="40">
        <f t="shared" si="12"/>
        <v>24.3</v>
      </c>
      <c r="AK19" s="40">
        <f t="shared" si="12"/>
        <v>69.400000000000006</v>
      </c>
      <c r="AL19" s="40">
        <f t="shared" si="12"/>
        <v>16</v>
      </c>
      <c r="AM19" s="40">
        <f t="shared" si="12"/>
        <v>5.04</v>
      </c>
      <c r="AN19" s="40">
        <f t="shared" si="12"/>
        <v>30.4</v>
      </c>
      <c r="AO19" s="40">
        <f t="shared" si="12"/>
        <v>28.9</v>
      </c>
      <c r="AP19" s="40">
        <f t="shared" si="12"/>
        <v>19.03</v>
      </c>
      <c r="AQ19" s="40">
        <f t="shared" si="12"/>
        <v>0</v>
      </c>
      <c r="AR19" s="40">
        <f t="shared" si="12"/>
        <v>6.06</v>
      </c>
      <c r="AS19" s="40">
        <f t="shared" si="12"/>
        <v>5</v>
      </c>
      <c r="AT19" s="40">
        <f t="shared" si="12"/>
        <v>35.119999999999997</v>
      </c>
      <c r="AU19" s="40">
        <f t="shared" si="12"/>
        <v>34.46</v>
      </c>
      <c r="AV19" s="40">
        <f t="shared" si="12"/>
        <v>0</v>
      </c>
      <c r="AW19" s="40">
        <f t="shared" si="12"/>
        <v>0</v>
      </c>
      <c r="AX19" s="40">
        <f t="shared" si="12"/>
        <v>0</v>
      </c>
      <c r="AY19" s="40">
        <f t="shared" si="12"/>
        <v>0</v>
      </c>
      <c r="AZ19" s="40">
        <f t="shared" si="12"/>
        <v>7.08</v>
      </c>
      <c r="BA19" s="40">
        <f t="shared" si="12"/>
        <v>0</v>
      </c>
      <c r="BB19" s="40">
        <f t="shared" si="12"/>
        <v>0</v>
      </c>
      <c r="BC19" s="40">
        <f t="shared" si="12"/>
        <v>15.07</v>
      </c>
      <c r="BD19" s="40">
        <f t="shared" si="12"/>
        <v>9.02</v>
      </c>
      <c r="BE19" s="40">
        <f t="shared" si="12"/>
        <v>34.15</v>
      </c>
      <c r="BF19" s="40">
        <f t="shared" si="12"/>
        <v>1</v>
      </c>
      <c r="BG19" s="47">
        <f t="shared" si="2"/>
        <v>397.90999999999991</v>
      </c>
      <c r="BH19" s="47">
        <f t="shared" si="3"/>
        <v>0.39790999999999993</v>
      </c>
      <c r="BI19" s="7">
        <f t="shared" si="0"/>
        <v>827.3</v>
      </c>
      <c r="BJ19" s="7">
        <f t="shared" si="4"/>
        <v>0.82729999999999992</v>
      </c>
      <c r="BO19" s="23">
        <v>0.34</v>
      </c>
    </row>
    <row r="20" spans="1:74" s="7" customFormat="1" x14ac:dyDescent="0.25">
      <c r="A20" s="16" t="s">
        <v>43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23">
        <v>0.34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47">
        <f t="shared" si="2"/>
        <v>0</v>
      </c>
      <c r="BH20" s="47">
        <f t="shared" si="3"/>
        <v>0</v>
      </c>
      <c r="BI20" s="7">
        <f t="shared" si="0"/>
        <v>0.34</v>
      </c>
      <c r="BJ20" s="7">
        <f t="shared" si="4"/>
        <v>3.4000000000000002E-4</v>
      </c>
      <c r="BO20" s="24">
        <f t="shared" ref="BO20" si="13">SUM(BO19)</f>
        <v>0.34</v>
      </c>
    </row>
    <row r="21" spans="1:74" s="8" customFormat="1" ht="18.75" x14ac:dyDescent="0.3">
      <c r="A21" s="41" t="s">
        <v>44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25">
        <f t="shared" ref="AC21" si="14">SUM(AC20)</f>
        <v>0.34</v>
      </c>
      <c r="AD21" s="40">
        <f>AD20</f>
        <v>0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7">
        <f t="shared" si="2"/>
        <v>0</v>
      </c>
      <c r="BH21" s="47">
        <f t="shared" si="3"/>
        <v>0</v>
      </c>
      <c r="BI21" s="7">
        <f t="shared" si="0"/>
        <v>0.34</v>
      </c>
      <c r="BJ21" s="7">
        <f t="shared" si="4"/>
        <v>3.4000000000000002E-4</v>
      </c>
    </row>
    <row r="22" spans="1:74" x14ac:dyDescent="0.25">
      <c r="A22" s="42" t="s">
        <v>45</v>
      </c>
      <c r="B22" s="43">
        <f>B4+B6+B8+B11+B13+B14+B7+B15+B16+B18+B20</f>
        <v>2252.4499999999998</v>
      </c>
      <c r="C22" s="43">
        <f t="shared" ref="C22:BF22" si="15">C4+C6+C8+C11+C13+C14+C7+C15+C16+C18+C20</f>
        <v>674.76</v>
      </c>
      <c r="D22" s="43">
        <f t="shared" si="15"/>
        <v>706.07999999999993</v>
      </c>
      <c r="E22" s="43">
        <f t="shared" si="15"/>
        <v>391.98999999999995</v>
      </c>
      <c r="F22" s="43">
        <f t="shared" si="15"/>
        <v>629.70000000000005</v>
      </c>
      <c r="G22" s="43">
        <f t="shared" si="15"/>
        <v>615.8599999999999</v>
      </c>
      <c r="H22" s="43">
        <f t="shared" si="15"/>
        <v>222.6</v>
      </c>
      <c r="I22" s="43">
        <f t="shared" si="15"/>
        <v>0</v>
      </c>
      <c r="J22" s="43">
        <f t="shared" si="15"/>
        <v>0</v>
      </c>
      <c r="K22" s="43">
        <f t="shared" si="15"/>
        <v>1606.1399999999999</v>
      </c>
      <c r="L22" s="43">
        <f t="shared" si="15"/>
        <v>401.14</v>
      </c>
      <c r="M22" s="43">
        <f t="shared" si="15"/>
        <v>764.11999999999989</v>
      </c>
      <c r="N22" s="43">
        <f t="shared" si="15"/>
        <v>483.33</v>
      </c>
      <c r="O22" s="43">
        <f t="shared" si="15"/>
        <v>559.30999999999995</v>
      </c>
      <c r="P22" s="43">
        <f t="shared" si="15"/>
        <v>561.33000000000004</v>
      </c>
      <c r="Q22" s="43">
        <f t="shared" si="15"/>
        <v>0</v>
      </c>
      <c r="R22" s="43">
        <f t="shared" si="15"/>
        <v>0</v>
      </c>
      <c r="S22" s="43">
        <f t="shared" si="15"/>
        <v>0</v>
      </c>
      <c r="T22" s="43">
        <f t="shared" si="15"/>
        <v>2292.8000000000002</v>
      </c>
      <c r="U22" s="43">
        <f t="shared" si="15"/>
        <v>941.8</v>
      </c>
      <c r="V22" s="43">
        <f t="shared" si="15"/>
        <v>1953.0500000000002</v>
      </c>
      <c r="W22" s="43">
        <f t="shared" si="15"/>
        <v>872.5</v>
      </c>
      <c r="X22" s="43">
        <f t="shared" si="15"/>
        <v>919.39999999999986</v>
      </c>
      <c r="Y22" s="43">
        <f t="shared" si="15"/>
        <v>1179.5</v>
      </c>
      <c r="Z22" s="43">
        <f t="shared" si="15"/>
        <v>0</v>
      </c>
      <c r="AA22" s="43">
        <f t="shared" si="15"/>
        <v>0</v>
      </c>
      <c r="AB22" s="43">
        <f t="shared" si="15"/>
        <v>0</v>
      </c>
      <c r="AC22" s="43">
        <f t="shared" si="15"/>
        <v>5.8420000000000005</v>
      </c>
      <c r="AD22" s="43">
        <f t="shared" si="15"/>
        <v>406.49000000000007</v>
      </c>
      <c r="AE22" s="43">
        <f t="shared" si="15"/>
        <v>9</v>
      </c>
      <c r="AF22" s="43">
        <f t="shared" si="15"/>
        <v>419.65999999999997</v>
      </c>
      <c r="AG22" s="43">
        <f t="shared" si="15"/>
        <v>563.43000000000006</v>
      </c>
      <c r="AH22" s="43">
        <f t="shared" si="15"/>
        <v>37.4</v>
      </c>
      <c r="AI22" s="43">
        <f t="shared" si="15"/>
        <v>529.68000000000006</v>
      </c>
      <c r="AJ22" s="43">
        <f t="shared" si="15"/>
        <v>455.96</v>
      </c>
      <c r="AK22" s="43">
        <f t="shared" si="15"/>
        <v>1699.7900000000002</v>
      </c>
      <c r="AL22" s="43">
        <f t="shared" si="15"/>
        <v>355.2</v>
      </c>
      <c r="AM22" s="43">
        <f t="shared" si="15"/>
        <v>415.57</v>
      </c>
      <c r="AN22" s="43">
        <f t="shared" si="15"/>
        <v>60.8</v>
      </c>
      <c r="AO22" s="43">
        <f t="shared" si="15"/>
        <v>384.29999999999995</v>
      </c>
      <c r="AP22" s="43">
        <f t="shared" si="15"/>
        <v>900.99</v>
      </c>
      <c r="AQ22" s="43">
        <f t="shared" si="15"/>
        <v>502.5</v>
      </c>
      <c r="AR22" s="43">
        <f t="shared" si="15"/>
        <v>384.95</v>
      </c>
      <c r="AS22" s="43">
        <f t="shared" si="15"/>
        <v>37.090000000000003</v>
      </c>
      <c r="AT22" s="43">
        <f t="shared" si="15"/>
        <v>769.15</v>
      </c>
      <c r="AU22" s="43">
        <f t="shared" si="15"/>
        <v>630.08000000000004</v>
      </c>
      <c r="AV22" s="43">
        <f t="shared" si="15"/>
        <v>19.599999999999998</v>
      </c>
      <c r="AW22" s="43">
        <f t="shared" si="15"/>
        <v>194.71</v>
      </c>
      <c r="AX22" s="43">
        <f t="shared" si="15"/>
        <v>121.59</v>
      </c>
      <c r="AY22" s="43">
        <f t="shared" si="15"/>
        <v>121.99</v>
      </c>
      <c r="AZ22" s="43">
        <f t="shared" si="15"/>
        <v>375.25000000000006</v>
      </c>
      <c r="BA22" s="43">
        <f t="shared" si="15"/>
        <v>42.82</v>
      </c>
      <c r="BB22" s="43">
        <f t="shared" si="15"/>
        <v>15.51</v>
      </c>
      <c r="BC22" s="43">
        <f t="shared" si="15"/>
        <v>266.62</v>
      </c>
      <c r="BD22" s="43">
        <f t="shared" si="15"/>
        <v>347.7</v>
      </c>
      <c r="BE22" s="43">
        <f t="shared" si="15"/>
        <v>636.09</v>
      </c>
      <c r="BF22" s="43">
        <f t="shared" si="15"/>
        <v>114.86999999999999</v>
      </c>
      <c r="BG22" s="48"/>
      <c r="BH22" s="48"/>
      <c r="BI22" s="56">
        <f>SUM(B23:BF23)</f>
        <v>28.843152000000007</v>
      </c>
      <c r="BJ22" s="57"/>
      <c r="BK22" s="57"/>
      <c r="BL22" s="57"/>
      <c r="BM22" s="57"/>
    </row>
    <row r="23" spans="1:74" s="13" customFormat="1" ht="18.75" x14ac:dyDescent="0.3">
      <c r="A23" s="11" t="s">
        <v>46</v>
      </c>
      <c r="B23" s="12">
        <f>(B19+B17+B5+B10+B12)*(1/1000)</f>
        <v>2.2524500000000001</v>
      </c>
      <c r="C23" s="12">
        <f t="shared" ref="C23:BF23" si="16">(C19+C17+C5+C10+C12)*(1/1000)</f>
        <v>0.67476000000000003</v>
      </c>
      <c r="D23" s="12">
        <f t="shared" si="16"/>
        <v>0.70607999999999993</v>
      </c>
      <c r="E23" s="12">
        <f t="shared" si="16"/>
        <v>0.39199000000000001</v>
      </c>
      <c r="F23" s="12">
        <f t="shared" si="16"/>
        <v>0.62970000000000004</v>
      </c>
      <c r="G23" s="12">
        <f t="shared" si="16"/>
        <v>0.61585999999999996</v>
      </c>
      <c r="H23" s="12">
        <f t="shared" si="16"/>
        <v>0.22260000000000002</v>
      </c>
      <c r="I23" s="12">
        <f t="shared" si="16"/>
        <v>0</v>
      </c>
      <c r="J23" s="12">
        <f t="shared" si="16"/>
        <v>0</v>
      </c>
      <c r="K23" s="12">
        <f t="shared" si="16"/>
        <v>1.6061400000000001</v>
      </c>
      <c r="L23" s="12">
        <f t="shared" si="16"/>
        <v>0.40114</v>
      </c>
      <c r="M23" s="12">
        <f t="shared" si="16"/>
        <v>0.76411999999999991</v>
      </c>
      <c r="N23" s="12">
        <f t="shared" si="16"/>
        <v>0.48333000000000004</v>
      </c>
      <c r="O23" s="12">
        <f t="shared" si="16"/>
        <v>0.55930999999999997</v>
      </c>
      <c r="P23" s="12">
        <f t="shared" si="16"/>
        <v>0.56132999999999988</v>
      </c>
      <c r="Q23" s="12">
        <f t="shared" si="16"/>
        <v>0</v>
      </c>
      <c r="R23" s="12">
        <f t="shared" si="16"/>
        <v>0</v>
      </c>
      <c r="S23" s="12">
        <f t="shared" si="16"/>
        <v>0</v>
      </c>
      <c r="T23" s="12">
        <f t="shared" si="16"/>
        <v>2.2927999999999997</v>
      </c>
      <c r="U23" s="12">
        <f t="shared" si="16"/>
        <v>0.94179999999999997</v>
      </c>
      <c r="V23" s="12">
        <f t="shared" si="16"/>
        <v>1.9530500000000002</v>
      </c>
      <c r="W23" s="12">
        <f t="shared" si="16"/>
        <v>0.87250000000000005</v>
      </c>
      <c r="X23" s="12">
        <f t="shared" si="16"/>
        <v>0.91940000000000011</v>
      </c>
      <c r="Y23" s="12">
        <f t="shared" si="16"/>
        <v>1.1795</v>
      </c>
      <c r="Z23" s="12">
        <f t="shared" si="16"/>
        <v>0</v>
      </c>
      <c r="AA23" s="12">
        <f t="shared" si="16"/>
        <v>0</v>
      </c>
      <c r="AB23" s="12">
        <f t="shared" si="16"/>
        <v>0</v>
      </c>
      <c r="AC23" s="12">
        <f t="shared" si="16"/>
        <v>5.5019999999999999E-3</v>
      </c>
      <c r="AD23" s="12">
        <f t="shared" si="16"/>
        <v>0.40649000000000002</v>
      </c>
      <c r="AE23" s="12" t="s">
        <v>47</v>
      </c>
      <c r="AF23" s="12">
        <f t="shared" si="16"/>
        <v>0.41966000000000003</v>
      </c>
      <c r="AG23" s="12">
        <f t="shared" si="16"/>
        <v>0.56342999999999999</v>
      </c>
      <c r="AH23" s="12">
        <f t="shared" si="16"/>
        <v>3.7400000000000003E-2</v>
      </c>
      <c r="AI23" s="12">
        <f t="shared" si="16"/>
        <v>0.52967999999999993</v>
      </c>
      <c r="AJ23" s="12">
        <f t="shared" si="16"/>
        <v>0.45596000000000003</v>
      </c>
      <c r="AK23" s="12">
        <f t="shared" si="16"/>
        <v>1.6997899999999999</v>
      </c>
      <c r="AL23" s="12">
        <f t="shared" si="16"/>
        <v>0.35520000000000007</v>
      </c>
      <c r="AM23" s="12">
        <f t="shared" si="16"/>
        <v>0.41556999999999994</v>
      </c>
      <c r="AN23" s="12">
        <f t="shared" si="16"/>
        <v>6.08E-2</v>
      </c>
      <c r="AO23" s="12">
        <f t="shared" si="16"/>
        <v>0.38430000000000003</v>
      </c>
      <c r="AP23" s="12">
        <f t="shared" si="16"/>
        <v>0.90098999999999996</v>
      </c>
      <c r="AQ23" s="12">
        <f t="shared" si="16"/>
        <v>0.50250000000000006</v>
      </c>
      <c r="AR23" s="12">
        <f t="shared" si="16"/>
        <v>0.38495000000000001</v>
      </c>
      <c r="AS23" s="12">
        <f t="shared" si="16"/>
        <v>3.7090000000000005E-2</v>
      </c>
      <c r="AT23" s="12">
        <f t="shared" si="16"/>
        <v>0.76915000000000011</v>
      </c>
      <c r="AU23" s="12">
        <f t="shared" si="16"/>
        <v>0.63008000000000008</v>
      </c>
      <c r="AV23" s="12">
        <f t="shared" si="16"/>
        <v>1.9600000000000003E-2</v>
      </c>
      <c r="AW23" s="12">
        <f t="shared" si="16"/>
        <v>0.19470999999999999</v>
      </c>
      <c r="AX23" s="12">
        <f t="shared" si="16"/>
        <v>0.12159</v>
      </c>
      <c r="AY23" s="12">
        <f t="shared" si="16"/>
        <v>0.12198999999999999</v>
      </c>
      <c r="AZ23" s="12">
        <f t="shared" si="16"/>
        <v>0.37525000000000003</v>
      </c>
      <c r="BA23" s="12">
        <f t="shared" si="16"/>
        <v>4.2820000000000004E-2</v>
      </c>
      <c r="BB23" s="12">
        <f t="shared" si="16"/>
        <v>1.5509999999999999E-2</v>
      </c>
      <c r="BC23" s="12">
        <f t="shared" si="16"/>
        <v>0.26662000000000002</v>
      </c>
      <c r="BD23" s="12">
        <f t="shared" si="16"/>
        <v>0.34770000000000001</v>
      </c>
      <c r="BE23" s="12">
        <f t="shared" si="16"/>
        <v>0.63609000000000004</v>
      </c>
      <c r="BF23" s="12">
        <f t="shared" si="16"/>
        <v>0.11487000000000001</v>
      </c>
      <c r="BG23" s="49"/>
      <c r="BH23" s="49"/>
      <c r="BI23" s="58"/>
      <c r="BJ23" s="57"/>
      <c r="BK23" s="57"/>
      <c r="BL23" s="57"/>
      <c r="BM23" s="57"/>
      <c r="BP23" s="13" t="s">
        <v>48</v>
      </c>
      <c r="BQ23" s="13">
        <v>70000</v>
      </c>
      <c r="BV23" s="13">
        <v>100000</v>
      </c>
    </row>
    <row r="24" spans="1:74" x14ac:dyDescent="0.25">
      <c r="BP24" t="s">
        <v>49</v>
      </c>
      <c r="BQ24">
        <v>1.52</v>
      </c>
      <c r="BR24" t="s">
        <v>50</v>
      </c>
    </row>
    <row r="25" spans="1:74" x14ac:dyDescent="0.25">
      <c r="AB25" s="46">
        <f>SUM(B23:AA23)</f>
        <v>18.027860000000004</v>
      </c>
      <c r="AD25" s="46"/>
      <c r="BQ25">
        <f>BQ23*BQ24</f>
        <v>106400</v>
      </c>
      <c r="BR25" t="s">
        <v>50</v>
      </c>
      <c r="BV25">
        <f>BQ24*BV23</f>
        <v>152000</v>
      </c>
    </row>
    <row r="26" spans="1:74" ht="31.5" x14ac:dyDescent="0.5">
      <c r="A26" s="14" t="e">
        <f>#REF!</f>
        <v>#REF!</v>
      </c>
      <c r="B26" s="15" t="s">
        <v>51</v>
      </c>
      <c r="C26" s="10"/>
      <c r="D26" s="10"/>
      <c r="E26" s="9"/>
      <c r="F26" s="9"/>
      <c r="G26" s="9"/>
      <c r="H26" s="9"/>
      <c r="V26" s="17"/>
      <c r="AD26" t="s">
        <v>52</v>
      </c>
      <c r="AE26" s="46">
        <f>SUM(AD23:BF23)</f>
        <v>10.80979</v>
      </c>
      <c r="BQ26">
        <f>BQ25/1000</f>
        <v>106.4</v>
      </c>
      <c r="BR26" t="s">
        <v>53</v>
      </c>
      <c r="BT26">
        <f>(BI22*100)/BV27</f>
        <v>5.1988377793799584E-2</v>
      </c>
      <c r="BV26">
        <f>BV25/1000</f>
        <v>152</v>
      </c>
    </row>
    <row r="27" spans="1:74" x14ac:dyDescent="0.25">
      <c r="BQ27">
        <f>BQ26*365</f>
        <v>38836</v>
      </c>
      <c r="BR27" t="s">
        <v>54</v>
      </c>
      <c r="BV27">
        <f>BV26*365</f>
        <v>55480</v>
      </c>
    </row>
    <row r="28" spans="1:74" x14ac:dyDescent="0.25">
      <c r="BV28" t="s">
        <v>55</v>
      </c>
    </row>
  </sheetData>
  <mergeCells count="7">
    <mergeCell ref="BI22:BM23"/>
    <mergeCell ref="AD1:AL1"/>
    <mergeCell ref="AM1:AW1"/>
    <mergeCell ref="AX1:BF1"/>
    <mergeCell ref="B1:J1"/>
    <mergeCell ref="K1:S1"/>
    <mergeCell ref="T1:AB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29"/>
  <sheetViews>
    <sheetView tabSelected="1" topLeftCell="F25" zoomScale="80" zoomScaleNormal="80" workbookViewId="0">
      <selection activeCell="S38" sqref="S38"/>
    </sheetView>
  </sheetViews>
  <sheetFormatPr baseColWidth="10" defaultColWidth="11.42578125" defaultRowHeight="15" x14ac:dyDescent="0.25"/>
  <cols>
    <col min="1" max="1" width="11.42578125" style="18"/>
    <col min="2" max="2" width="26.7109375" style="18" customWidth="1"/>
    <col min="3" max="5" width="12" style="18" bestFit="1" customWidth="1"/>
    <col min="6" max="7" width="12.42578125" style="18" customWidth="1"/>
    <col min="8" max="8" width="13.42578125" style="18" bestFit="1" customWidth="1"/>
    <col min="9" max="9" width="11.42578125" style="18" customWidth="1"/>
    <col min="10" max="10" width="21.7109375" style="18" customWidth="1"/>
    <col min="11" max="16384" width="11.42578125" style="18"/>
  </cols>
  <sheetData>
    <row r="1" spans="2:19" s="19" customFormat="1" x14ac:dyDescent="0.25">
      <c r="G1" s="19">
        <v>2018</v>
      </c>
    </row>
    <row r="2" spans="2:19" s="19" customFormat="1" x14ac:dyDescent="0.25"/>
    <row r="3" spans="2:19" s="29" customFormat="1" ht="21" x14ac:dyDescent="0.35">
      <c r="B3" s="65" t="s">
        <v>56</v>
      </c>
      <c r="C3" s="65"/>
      <c r="D3" s="65"/>
      <c r="E3" s="65"/>
      <c r="F3" s="65"/>
      <c r="G3" s="55"/>
      <c r="H3" s="30"/>
    </row>
    <row r="4" spans="2:19" s="20" customFormat="1" ht="49.5" customHeight="1" x14ac:dyDescent="0.25">
      <c r="B4" s="21"/>
      <c r="C4" s="21">
        <v>2014</v>
      </c>
      <c r="D4" s="21">
        <v>2015</v>
      </c>
      <c r="E4" s="21">
        <v>2016</v>
      </c>
      <c r="F4" s="21">
        <v>2017</v>
      </c>
      <c r="G4" s="21">
        <v>2018</v>
      </c>
      <c r="H4" s="21" t="s">
        <v>57</v>
      </c>
      <c r="S4" s="20" t="s">
        <v>65</v>
      </c>
    </row>
    <row r="5" spans="2:19" s="22" customFormat="1" x14ac:dyDescent="0.25">
      <c r="B5" s="23" t="s">
        <v>29</v>
      </c>
      <c r="C5" s="51">
        <v>1.23</v>
      </c>
      <c r="D5" s="51">
        <v>1.65</v>
      </c>
      <c r="E5" s="51">
        <v>4.58</v>
      </c>
      <c r="F5" s="51">
        <f>S5+'Base de data total plan piloto'!BH4</f>
        <v>15.321859999999999</v>
      </c>
      <c r="G5" s="51">
        <f>F5*1.8</f>
        <v>27.579348</v>
      </c>
      <c r="H5" s="51">
        <f>SUM(C5:F5)</f>
        <v>22.781859999999998</v>
      </c>
      <c r="S5" s="23">
        <v>13.52</v>
      </c>
    </row>
    <row r="6" spans="2:19" s="28" customFormat="1" x14ac:dyDescent="0.25">
      <c r="B6" s="24" t="s">
        <v>30</v>
      </c>
      <c r="C6" s="52">
        <f>C5</f>
        <v>1.23</v>
      </c>
      <c r="D6" s="52">
        <f t="shared" ref="D6:H6" si="0">D5</f>
        <v>1.65</v>
      </c>
      <c r="E6" s="52">
        <f t="shared" si="0"/>
        <v>4.58</v>
      </c>
      <c r="F6" s="52">
        <f>F5</f>
        <v>15.321859999999999</v>
      </c>
      <c r="G6" s="52">
        <v>27.58</v>
      </c>
      <c r="H6" s="52">
        <f t="shared" si="0"/>
        <v>22.781859999999998</v>
      </c>
      <c r="S6" s="24">
        <f>S5</f>
        <v>13.52</v>
      </c>
    </row>
    <row r="7" spans="2:19" s="22" customFormat="1" x14ac:dyDescent="0.25">
      <c r="B7" s="23" t="s">
        <v>31</v>
      </c>
      <c r="C7" s="51">
        <v>0.7036</v>
      </c>
      <c r="D7" s="51">
        <v>0.19500000000000001</v>
      </c>
      <c r="E7" s="51">
        <v>0.04</v>
      </c>
      <c r="F7" s="51">
        <f>S7+'Base de data total plan piloto'!BH6</f>
        <v>1.21532</v>
      </c>
      <c r="G7" s="51">
        <f>F7*1.8</f>
        <v>2.187576</v>
      </c>
      <c r="H7" s="51">
        <f>SUM(C7:F7)</f>
        <v>2.1539200000000003</v>
      </c>
      <c r="S7" s="23">
        <v>0.51400000000000001</v>
      </c>
    </row>
    <row r="8" spans="2:19" s="22" customFormat="1" x14ac:dyDescent="0.25">
      <c r="B8" s="23" t="s">
        <v>32</v>
      </c>
      <c r="C8" s="51">
        <v>0</v>
      </c>
      <c r="D8" s="51">
        <v>0</v>
      </c>
      <c r="E8" s="51">
        <v>0</v>
      </c>
      <c r="F8" s="51">
        <f>S8+'Base de data total plan piloto'!BH7</f>
        <v>0.60180000000000011</v>
      </c>
      <c r="G8" s="51">
        <f t="shared" ref="G8:G10" si="1">F8*1.2</f>
        <v>0.72216000000000014</v>
      </c>
      <c r="H8" s="51">
        <f>SUM(C8:F8)</f>
        <v>0.60180000000000011</v>
      </c>
      <c r="S8" s="23">
        <v>6.9000000000000006E-2</v>
      </c>
    </row>
    <row r="9" spans="2:19" s="22" customFormat="1" x14ac:dyDescent="0.25">
      <c r="B9" s="23" t="s">
        <v>33</v>
      </c>
      <c r="C9" s="51">
        <v>0.32100000000000001</v>
      </c>
      <c r="D9" s="51">
        <v>1.2</v>
      </c>
      <c r="E9" s="51">
        <v>0.61599999999999999</v>
      </c>
      <c r="F9" s="51">
        <f>S9+'Base de data total plan piloto'!BH8</f>
        <v>4.8100000000000005</v>
      </c>
      <c r="G9" s="51">
        <f t="shared" si="1"/>
        <v>5.7720000000000002</v>
      </c>
      <c r="H9" s="51">
        <f>SUM(C9:F9)</f>
        <v>6.947000000000001</v>
      </c>
      <c r="S9" s="23">
        <v>3.68</v>
      </c>
    </row>
    <row r="10" spans="2:19" s="22" customFormat="1" x14ac:dyDescent="0.25">
      <c r="B10" s="23" t="s">
        <v>58</v>
      </c>
      <c r="C10" s="51">
        <v>1.6</v>
      </c>
      <c r="D10" s="51">
        <v>0.06</v>
      </c>
      <c r="E10" s="51">
        <v>0</v>
      </c>
      <c r="F10" s="51">
        <f>S10+'Base de data total plan piloto'!BH9</f>
        <v>0.69</v>
      </c>
      <c r="G10" s="51">
        <f t="shared" si="1"/>
        <v>0.82799999999999996</v>
      </c>
      <c r="H10" s="51">
        <f>SUM(C10:F10)</f>
        <v>2.35</v>
      </c>
      <c r="S10" s="23">
        <v>0.69</v>
      </c>
    </row>
    <row r="11" spans="2:19" s="28" customFormat="1" x14ac:dyDescent="0.25">
      <c r="B11" s="25" t="s">
        <v>34</v>
      </c>
      <c r="C11" s="53">
        <f>SUM(C7:C10)</f>
        <v>2.6246</v>
      </c>
      <c r="D11" s="53">
        <f t="shared" ref="D11:H11" si="2">SUM(D7:D10)</f>
        <v>1.4550000000000001</v>
      </c>
      <c r="E11" s="53">
        <f t="shared" si="2"/>
        <v>0.65600000000000003</v>
      </c>
      <c r="F11" s="53">
        <f t="shared" si="2"/>
        <v>7.317120000000001</v>
      </c>
      <c r="G11" s="52">
        <f>SUM(G7:G10)</f>
        <v>9.5097360000000002</v>
      </c>
      <c r="H11" s="53">
        <f t="shared" si="2"/>
        <v>12.052720000000001</v>
      </c>
      <c r="S11" s="25">
        <f t="shared" ref="S11" si="3">SUM(S7:S10)</f>
        <v>4.9529999999999994</v>
      </c>
    </row>
    <row r="12" spans="2:19" s="22" customFormat="1" x14ac:dyDescent="0.25">
      <c r="B12" s="23" t="s">
        <v>35</v>
      </c>
      <c r="C12" s="51">
        <v>0.57999999999999996</v>
      </c>
      <c r="D12" s="51">
        <v>2.2000000000000002</v>
      </c>
      <c r="E12" s="51">
        <v>6.44</v>
      </c>
      <c r="F12" s="51">
        <f>S12+'Base de data total plan piloto'!BH11</f>
        <v>18.363379999999999</v>
      </c>
      <c r="G12" s="51">
        <v>42.25</v>
      </c>
      <c r="H12" s="51">
        <f>SUM(C12:F12)</f>
        <v>27.583379999999998</v>
      </c>
      <c r="S12" s="23">
        <v>15.99</v>
      </c>
    </row>
    <row r="13" spans="2:19" s="28" customFormat="1" x14ac:dyDescent="0.25">
      <c r="B13" s="24" t="s">
        <v>35</v>
      </c>
      <c r="C13" s="52">
        <f>C12</f>
        <v>0.57999999999999996</v>
      </c>
      <c r="D13" s="52">
        <f t="shared" ref="D13:H13" si="4">D12</f>
        <v>2.2000000000000002</v>
      </c>
      <c r="E13" s="52">
        <f t="shared" si="4"/>
        <v>6.44</v>
      </c>
      <c r="F13" s="52">
        <f t="shared" si="4"/>
        <v>18.363379999999999</v>
      </c>
      <c r="G13" s="52">
        <v>42.25</v>
      </c>
      <c r="H13" s="52">
        <f t="shared" si="4"/>
        <v>27.583379999999998</v>
      </c>
      <c r="S13" s="24">
        <f t="shared" ref="S13" si="5">S12</f>
        <v>15.99</v>
      </c>
    </row>
    <row r="14" spans="2:19" s="22" customFormat="1" x14ac:dyDescent="0.25">
      <c r="B14" s="23" t="s">
        <v>36</v>
      </c>
      <c r="C14" s="51">
        <v>0</v>
      </c>
      <c r="D14" s="51">
        <v>5.56</v>
      </c>
      <c r="E14" s="51">
        <v>0.79600000000000004</v>
      </c>
      <c r="F14" s="51">
        <f>S14+'Base de data total plan piloto'!BH13</f>
        <v>3.6875499999999999</v>
      </c>
      <c r="G14" s="51">
        <f>F14*1.8</f>
        <v>6.6375900000000003</v>
      </c>
      <c r="H14" s="51">
        <f>SUM(C14:F14)</f>
        <v>10.04355</v>
      </c>
      <c r="S14" s="23">
        <v>2.63</v>
      </c>
    </row>
    <row r="15" spans="2:19" s="22" customFormat="1" x14ac:dyDescent="0.25">
      <c r="B15" s="23" t="s">
        <v>37</v>
      </c>
      <c r="C15" s="51">
        <v>0.624</v>
      </c>
      <c r="D15" s="51">
        <v>8.7999999999999995E-2</v>
      </c>
      <c r="E15" s="51">
        <v>0.33</v>
      </c>
      <c r="F15" s="51">
        <f>S15+'Base de data total plan piloto'!BH14</f>
        <v>3.63</v>
      </c>
      <c r="G15" s="51">
        <f t="shared" ref="G15:G17" si="6">F15*1.8</f>
        <v>6.5339999999999998</v>
      </c>
      <c r="H15" s="51">
        <f>SUM(C15:F15)</f>
        <v>4.6719999999999997</v>
      </c>
      <c r="S15" s="23">
        <v>3.63</v>
      </c>
    </row>
    <row r="16" spans="2:19" s="22" customFormat="1" x14ac:dyDescent="0.25">
      <c r="B16" s="23" t="s">
        <v>38</v>
      </c>
      <c r="C16" s="51">
        <v>2</v>
      </c>
      <c r="D16" s="51">
        <v>0.35</v>
      </c>
      <c r="E16" s="51">
        <v>0.75</v>
      </c>
      <c r="F16" s="51">
        <f>S16+'Base de data total plan piloto'!BH15</f>
        <v>0.97331000000000001</v>
      </c>
      <c r="G16" s="51">
        <f t="shared" si="6"/>
        <v>1.7519580000000001</v>
      </c>
      <c r="H16" s="51">
        <f>SUM(C16:F16)</f>
        <v>4.0733100000000002</v>
      </c>
      <c r="S16" s="23">
        <v>0.91</v>
      </c>
    </row>
    <row r="17" spans="2:19" s="22" customFormat="1" x14ac:dyDescent="0.25">
      <c r="B17" s="23" t="s">
        <v>39</v>
      </c>
      <c r="C17" s="51">
        <v>2.6</v>
      </c>
      <c r="D17" s="51">
        <v>4.43</v>
      </c>
      <c r="E17" s="51">
        <v>5.2</v>
      </c>
      <c r="F17" s="51">
        <f>S17+'Base de data total plan piloto'!BH16</f>
        <v>21.64066</v>
      </c>
      <c r="G17" s="51">
        <f t="shared" si="6"/>
        <v>38.953188000000004</v>
      </c>
      <c r="H17" s="51">
        <f>SUM(C17:F17)</f>
        <v>33.870660000000001</v>
      </c>
      <c r="S17" s="23">
        <v>18.88</v>
      </c>
    </row>
    <row r="18" spans="2:19" s="28" customFormat="1" x14ac:dyDescent="0.25">
      <c r="B18" s="24" t="s">
        <v>40</v>
      </c>
      <c r="C18" s="52">
        <f>SUM(C14:C17)</f>
        <v>5.2240000000000002</v>
      </c>
      <c r="D18" s="52">
        <f t="shared" ref="D18:H18" si="7">SUM(D14:D17)</f>
        <v>10.427999999999999</v>
      </c>
      <c r="E18" s="52">
        <f t="shared" si="7"/>
        <v>7.0760000000000005</v>
      </c>
      <c r="F18" s="52">
        <f t="shared" si="7"/>
        <v>29.931519999999999</v>
      </c>
      <c r="G18" s="52">
        <f>SUM(G14:G17)</f>
        <v>53.876736000000008</v>
      </c>
      <c r="H18" s="52">
        <f t="shared" si="7"/>
        <v>52.659520000000001</v>
      </c>
      <c r="S18" s="24">
        <f t="shared" ref="S18" si="8">SUM(S14:S17)</f>
        <v>26.049999999999997</v>
      </c>
    </row>
    <row r="19" spans="2:19" s="22" customFormat="1" x14ac:dyDescent="0.25">
      <c r="B19" s="23" t="s">
        <v>41</v>
      </c>
      <c r="C19" s="51">
        <v>8.8999999999999996E-2</v>
      </c>
      <c r="D19" s="51">
        <v>2.6949999999999998</v>
      </c>
      <c r="E19" s="51">
        <v>0.34</v>
      </c>
      <c r="F19" s="51">
        <f>S19+'Base de data total plan piloto'!BH18</f>
        <v>1.3079099999999999</v>
      </c>
      <c r="G19" s="51">
        <f>F19*1.9</f>
        <v>2.4850289999999995</v>
      </c>
      <c r="H19" s="51">
        <f>SUM(C19:F19)</f>
        <v>4.4319099999999993</v>
      </c>
      <c r="S19" s="23">
        <v>0.91</v>
      </c>
    </row>
    <row r="20" spans="2:19" s="28" customFormat="1" x14ac:dyDescent="0.25">
      <c r="B20" s="24" t="s">
        <v>42</v>
      </c>
      <c r="C20" s="52">
        <f>SUM(C19)</f>
        <v>8.8999999999999996E-2</v>
      </c>
      <c r="D20" s="52">
        <f t="shared" ref="D20:H20" si="9">SUM(D19)</f>
        <v>2.6949999999999998</v>
      </c>
      <c r="E20" s="52">
        <f t="shared" si="9"/>
        <v>0.34</v>
      </c>
      <c r="F20" s="52">
        <f t="shared" si="9"/>
        <v>1.3079099999999999</v>
      </c>
      <c r="G20" s="52">
        <v>2.4900000000000002</v>
      </c>
      <c r="H20" s="52">
        <f t="shared" si="9"/>
        <v>4.4319099999999993</v>
      </c>
      <c r="S20" s="24">
        <f t="shared" ref="S20" si="10">SUM(S19)</f>
        <v>0.91</v>
      </c>
    </row>
    <row r="21" spans="2:19" s="22" customFormat="1" x14ac:dyDescent="0.25">
      <c r="B21" s="23" t="s">
        <v>43</v>
      </c>
      <c r="C21" s="51">
        <v>0.54</v>
      </c>
      <c r="D21" s="51">
        <v>0.05</v>
      </c>
      <c r="E21" s="51">
        <v>0</v>
      </c>
      <c r="F21" s="51">
        <v>0.34</v>
      </c>
      <c r="G21" s="51">
        <v>4</v>
      </c>
      <c r="H21" s="51">
        <f>SUM(C21:F21)</f>
        <v>0.93000000000000016</v>
      </c>
      <c r="S21" s="23">
        <v>0.34</v>
      </c>
    </row>
    <row r="22" spans="2:19" s="28" customFormat="1" x14ac:dyDescent="0.25">
      <c r="B22" s="24" t="s">
        <v>59</v>
      </c>
      <c r="C22" s="52">
        <f>SUM(C21)</f>
        <v>0.54</v>
      </c>
      <c r="D22" s="52">
        <f t="shared" ref="D22:H22" si="11">SUM(D21)</f>
        <v>0.05</v>
      </c>
      <c r="E22" s="52">
        <f t="shared" si="11"/>
        <v>0</v>
      </c>
      <c r="F22" s="52">
        <f t="shared" si="11"/>
        <v>0.34</v>
      </c>
      <c r="G22" s="52">
        <v>4</v>
      </c>
      <c r="H22" s="52">
        <f t="shared" si="11"/>
        <v>0.93000000000000016</v>
      </c>
      <c r="S22" s="24">
        <f t="shared" ref="S22" si="12">SUM(S21)</f>
        <v>0.34</v>
      </c>
    </row>
    <row r="23" spans="2:19" s="27" customFormat="1" ht="18.75" x14ac:dyDescent="0.3">
      <c r="B23" s="26" t="s">
        <v>60</v>
      </c>
      <c r="C23" s="54">
        <f>C6+C11+C13+C18+C20+C22</f>
        <v>10.287600000000001</v>
      </c>
      <c r="D23" s="54">
        <f t="shared" ref="D23:F23" si="13">D6+D11+D13+D18+D20+D22</f>
        <v>18.477999999999998</v>
      </c>
      <c r="E23" s="54">
        <f t="shared" si="13"/>
        <v>19.092000000000002</v>
      </c>
      <c r="F23" s="54">
        <f>F6+F11+F13+F18+F20+F22</f>
        <v>72.581789999999998</v>
      </c>
      <c r="G23" s="54">
        <f>SUM(G6+G11+G13+G18+G20)</f>
        <v>135.70647200000002</v>
      </c>
      <c r="H23" s="54">
        <f>H6+H11+H13+H18+H20+H22</f>
        <v>120.43939000000002</v>
      </c>
      <c r="I23" s="31"/>
    </row>
    <row r="25" spans="2:19" ht="21" x14ac:dyDescent="0.35">
      <c r="F25" s="45"/>
      <c r="G25" s="45"/>
    </row>
    <row r="28" spans="2:19" x14ac:dyDescent="0.25">
      <c r="M28" s="18">
        <v>2014</v>
      </c>
      <c r="N28" s="18">
        <v>2015</v>
      </c>
      <c r="O28" s="18">
        <v>2016</v>
      </c>
      <c r="P28" s="18">
        <v>2017</v>
      </c>
      <c r="Q28" s="18">
        <v>2018</v>
      </c>
    </row>
    <row r="29" spans="2:19" ht="18.75" x14ac:dyDescent="0.3">
      <c r="L29" s="26" t="s">
        <v>60</v>
      </c>
      <c r="M29" s="54">
        <v>10.29</v>
      </c>
      <c r="N29" s="54">
        <v>18.48</v>
      </c>
      <c r="O29" s="54">
        <v>19.09</v>
      </c>
      <c r="P29" s="54">
        <v>72.58</v>
      </c>
      <c r="Q29" s="54">
        <v>135.71</v>
      </c>
      <c r="R29" s="54">
        <f>R12+R17+R19+R24+R26+R28</f>
        <v>0</v>
      </c>
    </row>
  </sheetData>
  <mergeCells count="1">
    <mergeCell ref="B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data total plan piloto</vt:lpstr>
      <vt:lpstr>Compendio Total 2014-2017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Mendoza Camarena</dc:creator>
  <cp:keywords/>
  <dc:description/>
  <cp:lastModifiedBy>bgianareas</cp:lastModifiedBy>
  <cp:revision/>
  <dcterms:created xsi:type="dcterms:W3CDTF">2015-10-28T23:13:23Z</dcterms:created>
  <dcterms:modified xsi:type="dcterms:W3CDTF">2019-02-01T20:49:44Z</dcterms:modified>
  <cp:category/>
  <cp:contentStatus/>
</cp:coreProperties>
</file>