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mez\Documents\para mandar por correo\"/>
    </mc:Choice>
  </mc:AlternateContent>
  <xr:revisionPtr revIDLastSave="0" documentId="8_{41A87579-A60C-4D77-BCBB-4460E5FE74F5}" xr6:coauthVersionLast="41" xr6:coauthVersionMax="41" xr10:uidLastSave="{00000000-0000-0000-0000-000000000000}"/>
  <bookViews>
    <workbookView xWindow="-120" yWindow="-120" windowWidth="24240" windowHeight="13140" xr2:uid="{7A21EA90-3831-4623-91B8-42C4645D1B8E}"/>
  </bookViews>
  <sheets>
    <sheet name="30 DE SEPTIEMBRE DE 2019 " sheetId="1" r:id="rId1"/>
  </sheets>
  <externalReferences>
    <externalReference r:id="rId2"/>
  </externalReferences>
  <definedNames>
    <definedName name="_xlnm.Print_Area" localSheetId="0">'30 DE SEPTIEMBRE DE 2019 '!$A$1:$N$238</definedName>
    <definedName name="_xlnm.Print_Titles" localSheetId="0">'30 DE SEPTIEMBRE DE 2019 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9" i="1" l="1"/>
  <c r="K239" i="1"/>
  <c r="I239" i="1"/>
  <c r="N239" i="1" s="1"/>
  <c r="F239" i="1"/>
  <c r="I238" i="1"/>
  <c r="F238" i="1"/>
  <c r="J237" i="1"/>
  <c r="H237" i="1"/>
  <c r="G237" i="1"/>
  <c r="G236" i="1" s="1"/>
  <c r="E237" i="1"/>
  <c r="D237" i="1"/>
  <c r="D236" i="1" s="1"/>
  <c r="C237" i="1"/>
  <c r="C236" i="1" s="1"/>
  <c r="B237" i="1"/>
  <c r="J236" i="1"/>
  <c r="H236" i="1"/>
  <c r="E236" i="1"/>
  <c r="B236" i="1"/>
  <c r="I235" i="1"/>
  <c r="F235" i="1"/>
  <c r="M234" i="1"/>
  <c r="L234" i="1"/>
  <c r="K234" i="1"/>
  <c r="I234" i="1"/>
  <c r="N234" i="1" s="1"/>
  <c r="F234" i="1"/>
  <c r="B234" i="1"/>
  <c r="N233" i="1"/>
  <c r="I233" i="1"/>
  <c r="M233" i="1" s="1"/>
  <c r="F233" i="1"/>
  <c r="B233" i="1"/>
  <c r="I232" i="1"/>
  <c r="F232" i="1"/>
  <c r="B232" i="1"/>
  <c r="I231" i="1"/>
  <c r="F231" i="1"/>
  <c r="I230" i="1"/>
  <c r="F230" i="1"/>
  <c r="B230" i="1"/>
  <c r="N229" i="1"/>
  <c r="M229" i="1"/>
  <c r="I229" i="1"/>
  <c r="F229" i="1"/>
  <c r="M228" i="1"/>
  <c r="L228" i="1"/>
  <c r="K228" i="1"/>
  <c r="I228" i="1"/>
  <c r="N228" i="1" s="1"/>
  <c r="F228" i="1"/>
  <c r="N227" i="1"/>
  <c r="K227" i="1"/>
  <c r="I227" i="1"/>
  <c r="F227" i="1"/>
  <c r="B227" i="1"/>
  <c r="I226" i="1"/>
  <c r="F226" i="1"/>
  <c r="I225" i="1"/>
  <c r="N225" i="1" s="1"/>
  <c r="F225" i="1"/>
  <c r="N224" i="1"/>
  <c r="M224" i="1"/>
  <c r="L224" i="1"/>
  <c r="I224" i="1"/>
  <c r="K224" i="1" s="1"/>
  <c r="F224" i="1"/>
  <c r="N223" i="1"/>
  <c r="L223" i="1"/>
  <c r="K223" i="1"/>
  <c r="I223" i="1"/>
  <c r="M223" i="1" s="1"/>
  <c r="F223" i="1"/>
  <c r="B223" i="1"/>
  <c r="I222" i="1"/>
  <c r="K222" i="1" s="1"/>
  <c r="F222" i="1"/>
  <c r="B222" i="1"/>
  <c r="M221" i="1"/>
  <c r="L221" i="1"/>
  <c r="I221" i="1"/>
  <c r="F221" i="1"/>
  <c r="B221" i="1"/>
  <c r="L220" i="1"/>
  <c r="K220" i="1"/>
  <c r="I220" i="1"/>
  <c r="N220" i="1" s="1"/>
  <c r="F220" i="1"/>
  <c r="B220" i="1"/>
  <c r="K219" i="1"/>
  <c r="I219" i="1"/>
  <c r="F219" i="1"/>
  <c r="B219" i="1"/>
  <c r="I218" i="1"/>
  <c r="F218" i="1"/>
  <c r="B218" i="1"/>
  <c r="N217" i="1"/>
  <c r="M217" i="1"/>
  <c r="L217" i="1"/>
  <c r="I217" i="1"/>
  <c r="K217" i="1" s="1"/>
  <c r="F217" i="1"/>
  <c r="N216" i="1"/>
  <c r="I216" i="1"/>
  <c r="F216" i="1"/>
  <c r="M215" i="1"/>
  <c r="I215" i="1"/>
  <c r="F215" i="1"/>
  <c r="B215" i="1"/>
  <c r="N214" i="1"/>
  <c r="L214" i="1"/>
  <c r="K214" i="1"/>
  <c r="I214" i="1"/>
  <c r="M214" i="1" s="1"/>
  <c r="F214" i="1"/>
  <c r="N213" i="1"/>
  <c r="M213" i="1"/>
  <c r="I213" i="1"/>
  <c r="F213" i="1"/>
  <c r="M212" i="1"/>
  <c r="L212" i="1"/>
  <c r="K212" i="1"/>
  <c r="I212" i="1"/>
  <c r="N212" i="1" s="1"/>
  <c r="F212" i="1"/>
  <c r="I211" i="1"/>
  <c r="F211" i="1"/>
  <c r="B211" i="1"/>
  <c r="I210" i="1"/>
  <c r="F210" i="1"/>
  <c r="I209" i="1"/>
  <c r="K209" i="1" s="1"/>
  <c r="F209" i="1"/>
  <c r="A209" i="1"/>
  <c r="N208" i="1"/>
  <c r="M208" i="1"/>
  <c r="I208" i="1"/>
  <c r="F208" i="1"/>
  <c r="M207" i="1"/>
  <c r="L207" i="1"/>
  <c r="K207" i="1"/>
  <c r="I207" i="1"/>
  <c r="N207" i="1" s="1"/>
  <c r="F207" i="1"/>
  <c r="B207" i="1"/>
  <c r="L206" i="1"/>
  <c r="I206" i="1"/>
  <c r="F206" i="1"/>
  <c r="I205" i="1"/>
  <c r="F205" i="1"/>
  <c r="I204" i="1"/>
  <c r="F204" i="1"/>
  <c r="B204" i="1"/>
  <c r="N203" i="1"/>
  <c r="M203" i="1"/>
  <c r="I203" i="1"/>
  <c r="F203" i="1"/>
  <c r="M202" i="1"/>
  <c r="L202" i="1"/>
  <c r="K202" i="1"/>
  <c r="I202" i="1"/>
  <c r="N202" i="1" s="1"/>
  <c r="F202" i="1"/>
  <c r="N201" i="1"/>
  <c r="I201" i="1"/>
  <c r="F201" i="1"/>
  <c r="N200" i="1"/>
  <c r="L200" i="1"/>
  <c r="K200" i="1"/>
  <c r="I200" i="1"/>
  <c r="M200" i="1" s="1"/>
  <c r="F200" i="1"/>
  <c r="I199" i="1"/>
  <c r="F199" i="1"/>
  <c r="M198" i="1"/>
  <c r="L198" i="1"/>
  <c r="K198" i="1"/>
  <c r="I198" i="1"/>
  <c r="N198" i="1" s="1"/>
  <c r="F198" i="1"/>
  <c r="N197" i="1"/>
  <c r="M197" i="1"/>
  <c r="K197" i="1"/>
  <c r="I197" i="1"/>
  <c r="L197" i="1" s="1"/>
  <c r="F197" i="1"/>
  <c r="L196" i="1"/>
  <c r="K196" i="1"/>
  <c r="I196" i="1"/>
  <c r="N196" i="1" s="1"/>
  <c r="F196" i="1"/>
  <c r="N195" i="1"/>
  <c r="M195" i="1"/>
  <c r="I195" i="1"/>
  <c r="F195" i="1"/>
  <c r="M194" i="1"/>
  <c r="L194" i="1"/>
  <c r="K194" i="1"/>
  <c r="I194" i="1"/>
  <c r="N194" i="1" s="1"/>
  <c r="F194" i="1"/>
  <c r="B194" i="1"/>
  <c r="N193" i="1"/>
  <c r="L193" i="1"/>
  <c r="K193" i="1"/>
  <c r="I193" i="1"/>
  <c r="M193" i="1" s="1"/>
  <c r="F193" i="1"/>
  <c r="I192" i="1"/>
  <c r="F192" i="1"/>
  <c r="B192" i="1"/>
  <c r="L191" i="1"/>
  <c r="K191" i="1"/>
  <c r="I191" i="1"/>
  <c r="N191" i="1" s="1"/>
  <c r="F191" i="1"/>
  <c r="N190" i="1"/>
  <c r="M190" i="1"/>
  <c r="I190" i="1"/>
  <c r="F190" i="1"/>
  <c r="B190" i="1"/>
  <c r="N189" i="1"/>
  <c r="M189" i="1"/>
  <c r="L189" i="1"/>
  <c r="I189" i="1"/>
  <c r="K189" i="1" s="1"/>
  <c r="F189" i="1"/>
  <c r="B189" i="1"/>
  <c r="M188" i="1"/>
  <c r="L188" i="1"/>
  <c r="K188" i="1"/>
  <c r="I188" i="1"/>
  <c r="N188" i="1" s="1"/>
  <c r="F188" i="1"/>
  <c r="B188" i="1"/>
  <c r="J187" i="1"/>
  <c r="J186" i="1" s="1"/>
  <c r="H187" i="1"/>
  <c r="G187" i="1"/>
  <c r="F187" i="1"/>
  <c r="E187" i="1"/>
  <c r="D187" i="1"/>
  <c r="D186" i="1" s="1"/>
  <c r="C187" i="1"/>
  <c r="H186" i="1"/>
  <c r="G186" i="1"/>
  <c r="E186" i="1"/>
  <c r="F186" i="1" s="1"/>
  <c r="C186" i="1"/>
  <c r="N185" i="1"/>
  <c r="M185" i="1"/>
  <c r="L185" i="1"/>
  <c r="I185" i="1"/>
  <c r="K185" i="1" s="1"/>
  <c r="F185" i="1"/>
  <c r="I184" i="1"/>
  <c r="N184" i="1" s="1"/>
  <c r="F184" i="1"/>
  <c r="I183" i="1"/>
  <c r="F183" i="1"/>
  <c r="I182" i="1"/>
  <c r="F182" i="1"/>
  <c r="N181" i="1"/>
  <c r="M181" i="1"/>
  <c r="L181" i="1"/>
  <c r="I181" i="1"/>
  <c r="K181" i="1" s="1"/>
  <c r="F181" i="1"/>
  <c r="L180" i="1"/>
  <c r="I180" i="1"/>
  <c r="F180" i="1"/>
  <c r="A180" i="1"/>
  <c r="J179" i="1"/>
  <c r="H179" i="1"/>
  <c r="G179" i="1"/>
  <c r="F179" i="1"/>
  <c r="E179" i="1"/>
  <c r="E178" i="1" s="1"/>
  <c r="F178" i="1" s="1"/>
  <c r="D179" i="1"/>
  <c r="C179" i="1"/>
  <c r="B179" i="1"/>
  <c r="B178" i="1" s="1"/>
  <c r="J178" i="1"/>
  <c r="H178" i="1"/>
  <c r="I176" i="1" s="1"/>
  <c r="G178" i="1"/>
  <c r="D178" i="1"/>
  <c r="C178" i="1"/>
  <c r="M177" i="1"/>
  <c r="L177" i="1"/>
  <c r="K177" i="1"/>
  <c r="I177" i="1"/>
  <c r="N177" i="1" s="1"/>
  <c r="F177" i="1"/>
  <c r="F176" i="1"/>
  <c r="M175" i="1"/>
  <c r="L175" i="1"/>
  <c r="K175" i="1"/>
  <c r="I175" i="1"/>
  <c r="N175" i="1" s="1"/>
  <c r="F175" i="1"/>
  <c r="I174" i="1"/>
  <c r="F174" i="1"/>
  <c r="B174" i="1"/>
  <c r="A174" i="1"/>
  <c r="N173" i="1"/>
  <c r="M173" i="1"/>
  <c r="I173" i="1"/>
  <c r="F173" i="1"/>
  <c r="B173" i="1"/>
  <c r="J172" i="1"/>
  <c r="H172" i="1"/>
  <c r="H171" i="1" s="1"/>
  <c r="G172" i="1"/>
  <c r="E172" i="1"/>
  <c r="E171" i="1" s="1"/>
  <c r="D172" i="1"/>
  <c r="D171" i="1" s="1"/>
  <c r="C172" i="1"/>
  <c r="B172" i="1"/>
  <c r="J171" i="1"/>
  <c r="G171" i="1"/>
  <c r="C171" i="1"/>
  <c r="B171" i="1"/>
  <c r="I170" i="1"/>
  <c r="F170" i="1"/>
  <c r="A170" i="1"/>
  <c r="N169" i="1"/>
  <c r="M169" i="1"/>
  <c r="I169" i="1"/>
  <c r="F169" i="1"/>
  <c r="J168" i="1"/>
  <c r="H168" i="1"/>
  <c r="H167" i="1" s="1"/>
  <c r="G168" i="1"/>
  <c r="G167" i="1" s="1"/>
  <c r="E168" i="1"/>
  <c r="D168" i="1"/>
  <c r="C168" i="1"/>
  <c r="C167" i="1" s="1"/>
  <c r="B168" i="1"/>
  <c r="J167" i="1"/>
  <c r="E167" i="1"/>
  <c r="D167" i="1"/>
  <c r="B167" i="1"/>
  <c r="M166" i="1"/>
  <c r="L166" i="1"/>
  <c r="I166" i="1"/>
  <c r="K166" i="1" s="1"/>
  <c r="F166" i="1"/>
  <c r="B166" i="1"/>
  <c r="B165" i="1" s="1"/>
  <c r="L165" i="1"/>
  <c r="K165" i="1"/>
  <c r="J165" i="1"/>
  <c r="I165" i="1"/>
  <c r="H165" i="1"/>
  <c r="G165" i="1"/>
  <c r="E165" i="1"/>
  <c r="D165" i="1"/>
  <c r="M165" i="1" s="1"/>
  <c r="C165" i="1"/>
  <c r="M164" i="1"/>
  <c r="L164" i="1"/>
  <c r="L163" i="1" s="1"/>
  <c r="I164" i="1"/>
  <c r="F164" i="1"/>
  <c r="B164" i="1"/>
  <c r="B163" i="1" s="1"/>
  <c r="J163" i="1"/>
  <c r="I163" i="1"/>
  <c r="H163" i="1"/>
  <c r="G163" i="1"/>
  <c r="E163" i="1"/>
  <c r="D163" i="1"/>
  <c r="C163" i="1"/>
  <c r="N162" i="1"/>
  <c r="M162" i="1"/>
  <c r="L162" i="1"/>
  <c r="I162" i="1"/>
  <c r="K162" i="1" s="1"/>
  <c r="K161" i="1" s="1"/>
  <c r="F162" i="1"/>
  <c r="L161" i="1"/>
  <c r="J161" i="1"/>
  <c r="H161" i="1"/>
  <c r="G161" i="1"/>
  <c r="F161" i="1"/>
  <c r="E161" i="1"/>
  <c r="D161" i="1"/>
  <c r="C161" i="1"/>
  <c r="C147" i="1" s="1"/>
  <c r="B161" i="1"/>
  <c r="M160" i="1"/>
  <c r="L160" i="1"/>
  <c r="K160" i="1"/>
  <c r="I160" i="1"/>
  <c r="N160" i="1" s="1"/>
  <c r="F160" i="1"/>
  <c r="N159" i="1"/>
  <c r="M159" i="1"/>
  <c r="I159" i="1"/>
  <c r="F159" i="1"/>
  <c r="M158" i="1"/>
  <c r="L158" i="1"/>
  <c r="K158" i="1"/>
  <c r="I158" i="1"/>
  <c r="N158" i="1" s="1"/>
  <c r="F158" i="1"/>
  <c r="I157" i="1"/>
  <c r="F157" i="1"/>
  <c r="M156" i="1"/>
  <c r="L156" i="1"/>
  <c r="K156" i="1"/>
  <c r="I156" i="1"/>
  <c r="N156" i="1" s="1"/>
  <c r="F156" i="1"/>
  <c r="N155" i="1"/>
  <c r="L155" i="1"/>
  <c r="I155" i="1"/>
  <c r="K155" i="1" s="1"/>
  <c r="F155" i="1"/>
  <c r="N154" i="1"/>
  <c r="L154" i="1"/>
  <c r="K154" i="1"/>
  <c r="I154" i="1"/>
  <c r="M154" i="1" s="1"/>
  <c r="F154" i="1"/>
  <c r="M153" i="1"/>
  <c r="I153" i="1"/>
  <c r="F153" i="1"/>
  <c r="N152" i="1"/>
  <c r="K152" i="1"/>
  <c r="I152" i="1"/>
  <c r="F152" i="1"/>
  <c r="N151" i="1"/>
  <c r="M151" i="1"/>
  <c r="L151" i="1"/>
  <c r="I151" i="1"/>
  <c r="K151" i="1" s="1"/>
  <c r="F151" i="1"/>
  <c r="I150" i="1"/>
  <c r="F150" i="1"/>
  <c r="M149" i="1"/>
  <c r="L149" i="1"/>
  <c r="I149" i="1"/>
  <c r="F149" i="1"/>
  <c r="J148" i="1"/>
  <c r="H148" i="1"/>
  <c r="H147" i="1" s="1"/>
  <c r="G148" i="1"/>
  <c r="G147" i="1" s="1"/>
  <c r="F148" i="1"/>
  <c r="E148" i="1"/>
  <c r="D148" i="1"/>
  <c r="C148" i="1"/>
  <c r="B148" i="1"/>
  <c r="B147" i="1" s="1"/>
  <c r="E147" i="1"/>
  <c r="M146" i="1"/>
  <c r="L146" i="1"/>
  <c r="I146" i="1"/>
  <c r="F146" i="1"/>
  <c r="J145" i="1"/>
  <c r="G145" i="1"/>
  <c r="G144" i="1" s="1"/>
  <c r="E145" i="1"/>
  <c r="F145" i="1" s="1"/>
  <c r="D145" i="1"/>
  <c r="C145" i="1"/>
  <c r="B145" i="1"/>
  <c r="J144" i="1"/>
  <c r="E144" i="1"/>
  <c r="F144" i="1" s="1"/>
  <c r="D144" i="1"/>
  <c r="C144" i="1"/>
  <c r="B144" i="1"/>
  <c r="I143" i="1"/>
  <c r="F143" i="1"/>
  <c r="N142" i="1"/>
  <c r="M142" i="1"/>
  <c r="L142" i="1"/>
  <c r="I142" i="1"/>
  <c r="K142" i="1" s="1"/>
  <c r="F142" i="1"/>
  <c r="J141" i="1"/>
  <c r="G141" i="1"/>
  <c r="E141" i="1"/>
  <c r="D141" i="1"/>
  <c r="C141" i="1"/>
  <c r="B141" i="1"/>
  <c r="N140" i="1"/>
  <c r="K140" i="1"/>
  <c r="I140" i="1"/>
  <c r="F140" i="1"/>
  <c r="N139" i="1"/>
  <c r="M139" i="1"/>
  <c r="L139" i="1"/>
  <c r="I139" i="1"/>
  <c r="K139" i="1" s="1"/>
  <c r="F139" i="1"/>
  <c r="I138" i="1"/>
  <c r="F138" i="1"/>
  <c r="M137" i="1"/>
  <c r="I137" i="1"/>
  <c r="F137" i="1"/>
  <c r="I136" i="1"/>
  <c r="F136" i="1"/>
  <c r="A136" i="1"/>
  <c r="J135" i="1"/>
  <c r="H135" i="1"/>
  <c r="G135" i="1"/>
  <c r="E135" i="1"/>
  <c r="F135" i="1" s="1"/>
  <c r="D135" i="1"/>
  <c r="C135" i="1"/>
  <c r="B135" i="1"/>
  <c r="N134" i="1"/>
  <c r="M134" i="1"/>
  <c r="L134" i="1"/>
  <c r="K134" i="1"/>
  <c r="F134" i="1"/>
  <c r="N133" i="1"/>
  <c r="M133" i="1"/>
  <c r="L133" i="1"/>
  <c r="K133" i="1"/>
  <c r="F133" i="1"/>
  <c r="N132" i="1"/>
  <c r="N131" i="1" s="1"/>
  <c r="M132" i="1"/>
  <c r="M131" i="1" s="1"/>
  <c r="L132" i="1"/>
  <c r="L131" i="1" s="1"/>
  <c r="I132" i="1"/>
  <c r="K132" i="1" s="1"/>
  <c r="K131" i="1" s="1"/>
  <c r="F132" i="1"/>
  <c r="J131" i="1"/>
  <c r="H131" i="1"/>
  <c r="G131" i="1"/>
  <c r="F131" i="1"/>
  <c r="E131" i="1"/>
  <c r="D131" i="1"/>
  <c r="C131" i="1"/>
  <c r="B131" i="1"/>
  <c r="M130" i="1"/>
  <c r="L130" i="1"/>
  <c r="K130" i="1"/>
  <c r="I130" i="1"/>
  <c r="N130" i="1" s="1"/>
  <c r="F130" i="1"/>
  <c r="B130" i="1"/>
  <c r="I129" i="1"/>
  <c r="F129" i="1"/>
  <c r="N128" i="1"/>
  <c r="M128" i="1"/>
  <c r="L128" i="1"/>
  <c r="I128" i="1"/>
  <c r="K128" i="1" s="1"/>
  <c r="F128" i="1"/>
  <c r="B128" i="1"/>
  <c r="M127" i="1"/>
  <c r="L127" i="1"/>
  <c r="K127" i="1"/>
  <c r="I127" i="1"/>
  <c r="N127" i="1" s="1"/>
  <c r="F127" i="1"/>
  <c r="I126" i="1"/>
  <c r="F126" i="1"/>
  <c r="B126" i="1"/>
  <c r="M125" i="1"/>
  <c r="L125" i="1"/>
  <c r="I125" i="1"/>
  <c r="F125" i="1"/>
  <c r="N124" i="1"/>
  <c r="K124" i="1"/>
  <c r="I124" i="1"/>
  <c r="F124" i="1"/>
  <c r="N123" i="1"/>
  <c r="M123" i="1"/>
  <c r="L123" i="1"/>
  <c r="I123" i="1"/>
  <c r="K123" i="1" s="1"/>
  <c r="F123" i="1"/>
  <c r="J122" i="1"/>
  <c r="H122" i="1"/>
  <c r="G122" i="1"/>
  <c r="E122" i="1"/>
  <c r="D122" i="1"/>
  <c r="F122" i="1" s="1"/>
  <c r="C122" i="1"/>
  <c r="B122" i="1"/>
  <c r="B121" i="1" s="1"/>
  <c r="H121" i="1"/>
  <c r="N120" i="1"/>
  <c r="M120" i="1"/>
  <c r="L120" i="1"/>
  <c r="I120" i="1"/>
  <c r="K120" i="1" s="1"/>
  <c r="F120" i="1"/>
  <c r="B120" i="1"/>
  <c r="N119" i="1"/>
  <c r="M119" i="1"/>
  <c r="L119" i="1"/>
  <c r="K119" i="1"/>
  <c r="I119" i="1"/>
  <c r="F119" i="1"/>
  <c r="B119" i="1"/>
  <c r="N118" i="1"/>
  <c r="L118" i="1"/>
  <c r="L117" i="1" s="1"/>
  <c r="J118" i="1"/>
  <c r="J117" i="1" s="1"/>
  <c r="I118" i="1"/>
  <c r="H118" i="1"/>
  <c r="G118" i="1"/>
  <c r="G117" i="1" s="1"/>
  <c r="E118" i="1"/>
  <c r="D118" i="1"/>
  <c r="C118" i="1"/>
  <c r="B118" i="1"/>
  <c r="B117" i="1" s="1"/>
  <c r="I117" i="1"/>
  <c r="H117" i="1"/>
  <c r="H115" i="1" s="1"/>
  <c r="H15" i="1" s="1"/>
  <c r="E117" i="1"/>
  <c r="C117" i="1"/>
  <c r="N107" i="1"/>
  <c r="M107" i="1"/>
  <c r="K107" i="1"/>
  <c r="I107" i="1"/>
  <c r="L107" i="1" s="1"/>
  <c r="F107" i="1"/>
  <c r="M106" i="1"/>
  <c r="L106" i="1"/>
  <c r="K106" i="1"/>
  <c r="K105" i="1" s="1"/>
  <c r="I106" i="1"/>
  <c r="N106" i="1" s="1"/>
  <c r="F106" i="1"/>
  <c r="J105" i="1"/>
  <c r="I105" i="1"/>
  <c r="M105" i="1" s="1"/>
  <c r="H105" i="1"/>
  <c r="G105" i="1"/>
  <c r="E105" i="1"/>
  <c r="E91" i="1" s="1"/>
  <c r="D105" i="1"/>
  <c r="C105" i="1"/>
  <c r="B105" i="1"/>
  <c r="N104" i="1"/>
  <c r="I104" i="1"/>
  <c r="F104" i="1"/>
  <c r="M103" i="1"/>
  <c r="L103" i="1"/>
  <c r="I103" i="1"/>
  <c r="F103" i="1"/>
  <c r="K102" i="1"/>
  <c r="I102" i="1"/>
  <c r="F102" i="1"/>
  <c r="N101" i="1"/>
  <c r="M101" i="1"/>
  <c r="L101" i="1"/>
  <c r="I101" i="1"/>
  <c r="K101" i="1" s="1"/>
  <c r="F101" i="1"/>
  <c r="I100" i="1"/>
  <c r="F100" i="1"/>
  <c r="M99" i="1"/>
  <c r="L99" i="1"/>
  <c r="I99" i="1"/>
  <c r="F99" i="1"/>
  <c r="J98" i="1"/>
  <c r="H98" i="1"/>
  <c r="G98" i="1"/>
  <c r="F98" i="1"/>
  <c r="E98" i="1"/>
  <c r="D98" i="1"/>
  <c r="C98" i="1"/>
  <c r="B98" i="1"/>
  <c r="M97" i="1"/>
  <c r="L97" i="1"/>
  <c r="K97" i="1"/>
  <c r="I97" i="1"/>
  <c r="N97" i="1" s="1"/>
  <c r="F97" i="1"/>
  <c r="I96" i="1"/>
  <c r="F96" i="1"/>
  <c r="I95" i="1"/>
  <c r="F95" i="1"/>
  <c r="N94" i="1"/>
  <c r="I94" i="1"/>
  <c r="F94" i="1"/>
  <c r="N93" i="1"/>
  <c r="M93" i="1"/>
  <c r="L93" i="1"/>
  <c r="K93" i="1"/>
  <c r="I93" i="1"/>
  <c r="F93" i="1"/>
  <c r="J92" i="1"/>
  <c r="H92" i="1"/>
  <c r="G92" i="1"/>
  <c r="E92" i="1"/>
  <c r="D92" i="1"/>
  <c r="C92" i="1"/>
  <c r="C91" i="1" s="1"/>
  <c r="B92" i="1"/>
  <c r="H91" i="1"/>
  <c r="G91" i="1"/>
  <c r="I90" i="1"/>
  <c r="L90" i="1" s="1"/>
  <c r="F90" i="1"/>
  <c r="I89" i="1"/>
  <c r="F89" i="1"/>
  <c r="N88" i="1"/>
  <c r="M88" i="1"/>
  <c r="L88" i="1"/>
  <c r="K88" i="1"/>
  <c r="I88" i="1"/>
  <c r="F88" i="1"/>
  <c r="I87" i="1"/>
  <c r="F87" i="1"/>
  <c r="J86" i="1"/>
  <c r="H86" i="1"/>
  <c r="H79" i="1" s="1"/>
  <c r="G86" i="1"/>
  <c r="E86" i="1"/>
  <c r="D86" i="1"/>
  <c r="C86" i="1"/>
  <c r="B86" i="1"/>
  <c r="B79" i="1" s="1"/>
  <c r="L85" i="1"/>
  <c r="K85" i="1"/>
  <c r="I85" i="1"/>
  <c r="F85" i="1"/>
  <c r="L84" i="1"/>
  <c r="K84" i="1"/>
  <c r="I84" i="1"/>
  <c r="F84" i="1"/>
  <c r="L83" i="1"/>
  <c r="K83" i="1"/>
  <c r="I83" i="1"/>
  <c r="F83" i="1"/>
  <c r="M82" i="1"/>
  <c r="K82" i="1"/>
  <c r="I82" i="1"/>
  <c r="I80" i="1" s="1"/>
  <c r="F82" i="1"/>
  <c r="N81" i="1"/>
  <c r="M81" i="1"/>
  <c r="L81" i="1"/>
  <c r="K81" i="1"/>
  <c r="I81" i="1"/>
  <c r="F81" i="1"/>
  <c r="J80" i="1"/>
  <c r="H80" i="1"/>
  <c r="G80" i="1"/>
  <c r="G79" i="1" s="1"/>
  <c r="F80" i="1"/>
  <c r="E80" i="1"/>
  <c r="E79" i="1" s="1"/>
  <c r="D80" i="1"/>
  <c r="C80" i="1"/>
  <c r="B80" i="1"/>
  <c r="J79" i="1"/>
  <c r="C79" i="1"/>
  <c r="N78" i="1"/>
  <c r="M78" i="1"/>
  <c r="L78" i="1"/>
  <c r="K78" i="1"/>
  <c r="I78" i="1"/>
  <c r="F78" i="1"/>
  <c r="J77" i="1"/>
  <c r="I77" i="1"/>
  <c r="H77" i="1"/>
  <c r="G77" i="1"/>
  <c r="E77" i="1"/>
  <c r="F77" i="1" s="1"/>
  <c r="D77" i="1"/>
  <c r="C77" i="1"/>
  <c r="M76" i="1"/>
  <c r="K76" i="1"/>
  <c r="I76" i="1"/>
  <c r="F76" i="1"/>
  <c r="J75" i="1"/>
  <c r="H75" i="1"/>
  <c r="G75" i="1"/>
  <c r="I75" i="1" s="1"/>
  <c r="F75" i="1"/>
  <c r="E75" i="1"/>
  <c r="D75" i="1"/>
  <c r="C75" i="1"/>
  <c r="B75" i="1"/>
  <c r="N74" i="1"/>
  <c r="M74" i="1"/>
  <c r="L74" i="1"/>
  <c r="K74" i="1"/>
  <c r="I74" i="1"/>
  <c r="F74" i="1"/>
  <c r="I73" i="1"/>
  <c r="F73" i="1"/>
  <c r="I72" i="1"/>
  <c r="F72" i="1"/>
  <c r="J71" i="1"/>
  <c r="H71" i="1"/>
  <c r="G71" i="1"/>
  <c r="E71" i="1"/>
  <c r="F71" i="1" s="1"/>
  <c r="D71" i="1"/>
  <c r="C71" i="1"/>
  <c r="B71" i="1"/>
  <c r="I70" i="1"/>
  <c r="F70" i="1"/>
  <c r="L69" i="1"/>
  <c r="K69" i="1"/>
  <c r="I69" i="1"/>
  <c r="F69" i="1"/>
  <c r="I68" i="1"/>
  <c r="F68" i="1"/>
  <c r="N67" i="1"/>
  <c r="M67" i="1"/>
  <c r="L67" i="1"/>
  <c r="K67" i="1"/>
  <c r="I67" i="1"/>
  <c r="F67" i="1"/>
  <c r="N66" i="1"/>
  <c r="M66" i="1"/>
  <c r="L66" i="1"/>
  <c r="K66" i="1"/>
  <c r="I66" i="1"/>
  <c r="F66" i="1"/>
  <c r="J65" i="1"/>
  <c r="J64" i="1" s="1"/>
  <c r="H65" i="1"/>
  <c r="G65" i="1"/>
  <c r="E65" i="1"/>
  <c r="D65" i="1"/>
  <c r="D64" i="1" s="1"/>
  <c r="C65" i="1"/>
  <c r="C64" i="1" s="1"/>
  <c r="B65" i="1"/>
  <c r="B64" i="1"/>
  <c r="N63" i="1"/>
  <c r="M63" i="1"/>
  <c r="L63" i="1"/>
  <c r="K63" i="1"/>
  <c r="I63" i="1"/>
  <c r="F63" i="1"/>
  <c r="L62" i="1"/>
  <c r="K62" i="1"/>
  <c r="J62" i="1"/>
  <c r="I62" i="1"/>
  <c r="H62" i="1"/>
  <c r="G62" i="1"/>
  <c r="E62" i="1"/>
  <c r="D62" i="1"/>
  <c r="D57" i="1" s="1"/>
  <c r="C62" i="1"/>
  <c r="B62" i="1"/>
  <c r="I61" i="1"/>
  <c r="F61" i="1"/>
  <c r="J60" i="1"/>
  <c r="H60" i="1"/>
  <c r="G60" i="1"/>
  <c r="E60" i="1"/>
  <c r="F60" i="1" s="1"/>
  <c r="D60" i="1"/>
  <c r="C60" i="1"/>
  <c r="B60" i="1"/>
  <c r="B57" i="1" s="1"/>
  <c r="L59" i="1"/>
  <c r="L58" i="1" s="1"/>
  <c r="I59" i="1"/>
  <c r="N59" i="1" s="1"/>
  <c r="F59" i="1"/>
  <c r="J58" i="1"/>
  <c r="H58" i="1"/>
  <c r="H57" i="1" s="1"/>
  <c r="G58" i="1"/>
  <c r="E58" i="1"/>
  <c r="F58" i="1" s="1"/>
  <c r="D58" i="1"/>
  <c r="C58" i="1"/>
  <c r="B58" i="1"/>
  <c r="J57" i="1"/>
  <c r="G57" i="1"/>
  <c r="E57" i="1"/>
  <c r="F57" i="1" s="1"/>
  <c r="M56" i="1"/>
  <c r="L56" i="1"/>
  <c r="K56" i="1"/>
  <c r="I56" i="1"/>
  <c r="N56" i="1" s="1"/>
  <c r="F56" i="1"/>
  <c r="M55" i="1"/>
  <c r="K55" i="1"/>
  <c r="I55" i="1"/>
  <c r="F55" i="1"/>
  <c r="N54" i="1"/>
  <c r="M54" i="1"/>
  <c r="L54" i="1"/>
  <c r="K54" i="1"/>
  <c r="I54" i="1"/>
  <c r="F54" i="1"/>
  <c r="N53" i="1"/>
  <c r="M53" i="1"/>
  <c r="L53" i="1"/>
  <c r="K53" i="1"/>
  <c r="I53" i="1"/>
  <c r="F53" i="1"/>
  <c r="M52" i="1"/>
  <c r="L52" i="1"/>
  <c r="I52" i="1"/>
  <c r="N52" i="1" s="1"/>
  <c r="F52" i="1"/>
  <c r="J51" i="1"/>
  <c r="I51" i="1"/>
  <c r="H51" i="1"/>
  <c r="H50" i="1" s="1"/>
  <c r="G51" i="1"/>
  <c r="E51" i="1"/>
  <c r="F51" i="1" s="1"/>
  <c r="D51" i="1"/>
  <c r="C51" i="1"/>
  <c r="C50" i="1" s="1"/>
  <c r="B51" i="1"/>
  <c r="J50" i="1"/>
  <c r="G50" i="1"/>
  <c r="E50" i="1"/>
  <c r="F50" i="1" s="1"/>
  <c r="D50" i="1"/>
  <c r="B50" i="1"/>
  <c r="M49" i="1"/>
  <c r="L49" i="1"/>
  <c r="L48" i="1" s="1"/>
  <c r="I49" i="1"/>
  <c r="N49" i="1" s="1"/>
  <c r="F49" i="1"/>
  <c r="J48" i="1"/>
  <c r="I48" i="1"/>
  <c r="N48" i="1" s="1"/>
  <c r="H48" i="1"/>
  <c r="G48" i="1"/>
  <c r="E48" i="1"/>
  <c r="F48" i="1" s="1"/>
  <c r="D48" i="1"/>
  <c r="C48" i="1"/>
  <c r="B48" i="1"/>
  <c r="I47" i="1"/>
  <c r="M47" i="1" s="1"/>
  <c r="F47" i="1"/>
  <c r="J46" i="1"/>
  <c r="H46" i="1"/>
  <c r="G46" i="1"/>
  <c r="E46" i="1"/>
  <c r="F46" i="1" s="1"/>
  <c r="D46" i="1"/>
  <c r="C46" i="1"/>
  <c r="B46" i="1"/>
  <c r="K45" i="1"/>
  <c r="K44" i="1" s="1"/>
  <c r="I45" i="1"/>
  <c r="F45" i="1"/>
  <c r="J44" i="1"/>
  <c r="H44" i="1"/>
  <c r="G44" i="1"/>
  <c r="F44" i="1"/>
  <c r="E44" i="1"/>
  <c r="D44" i="1"/>
  <c r="C44" i="1"/>
  <c r="B44" i="1"/>
  <c r="N43" i="1"/>
  <c r="M43" i="1"/>
  <c r="L43" i="1"/>
  <c r="K43" i="1"/>
  <c r="I43" i="1"/>
  <c r="F43" i="1"/>
  <c r="L42" i="1"/>
  <c r="L41" i="1" s="1"/>
  <c r="I42" i="1"/>
  <c r="M42" i="1" s="1"/>
  <c r="F42" i="1"/>
  <c r="J41" i="1"/>
  <c r="J40" i="1" s="1"/>
  <c r="H41" i="1"/>
  <c r="G41" i="1"/>
  <c r="G40" i="1" s="1"/>
  <c r="E41" i="1"/>
  <c r="D41" i="1"/>
  <c r="F41" i="1" s="1"/>
  <c r="C41" i="1"/>
  <c r="B41" i="1"/>
  <c r="B40" i="1" s="1"/>
  <c r="E40" i="1"/>
  <c r="D40" i="1"/>
  <c r="I39" i="1"/>
  <c r="F39" i="1"/>
  <c r="J38" i="1"/>
  <c r="H38" i="1"/>
  <c r="G38" i="1"/>
  <c r="G32" i="1" s="1"/>
  <c r="E38" i="1"/>
  <c r="D38" i="1"/>
  <c r="F38" i="1" s="1"/>
  <c r="C38" i="1"/>
  <c r="B38" i="1"/>
  <c r="B32" i="1" s="1"/>
  <c r="N37" i="1"/>
  <c r="M37" i="1"/>
  <c r="L37" i="1"/>
  <c r="K37" i="1"/>
  <c r="I37" i="1"/>
  <c r="F37" i="1"/>
  <c r="I36" i="1"/>
  <c r="F36" i="1"/>
  <c r="J35" i="1"/>
  <c r="J32" i="1" s="1"/>
  <c r="H35" i="1"/>
  <c r="G35" i="1"/>
  <c r="E35" i="1"/>
  <c r="F35" i="1" s="1"/>
  <c r="D35" i="1"/>
  <c r="C35" i="1"/>
  <c r="C32" i="1" s="1"/>
  <c r="B35" i="1"/>
  <c r="N34" i="1"/>
  <c r="I34" i="1"/>
  <c r="F34" i="1"/>
  <c r="J33" i="1"/>
  <c r="H33" i="1"/>
  <c r="G33" i="1"/>
  <c r="F33" i="1"/>
  <c r="E33" i="1"/>
  <c r="D33" i="1"/>
  <c r="C33" i="1"/>
  <c r="B33" i="1"/>
  <c r="H32" i="1"/>
  <c r="N31" i="1"/>
  <c r="I31" i="1"/>
  <c r="F31" i="1"/>
  <c r="N30" i="1"/>
  <c r="M30" i="1"/>
  <c r="L30" i="1"/>
  <c r="K30" i="1"/>
  <c r="I30" i="1"/>
  <c r="F30" i="1"/>
  <c r="N29" i="1"/>
  <c r="M29" i="1"/>
  <c r="I29" i="1"/>
  <c r="L29" i="1" s="1"/>
  <c r="F29" i="1"/>
  <c r="M28" i="1"/>
  <c r="L28" i="1"/>
  <c r="K28" i="1"/>
  <c r="I28" i="1"/>
  <c r="N28" i="1" s="1"/>
  <c r="F28" i="1"/>
  <c r="I27" i="1"/>
  <c r="M27" i="1" s="1"/>
  <c r="F27" i="1"/>
  <c r="J26" i="1"/>
  <c r="H26" i="1"/>
  <c r="G26" i="1"/>
  <c r="G25" i="1" s="1"/>
  <c r="E26" i="1"/>
  <c r="F26" i="1" s="1"/>
  <c r="D26" i="1"/>
  <c r="C26" i="1"/>
  <c r="C25" i="1" s="1"/>
  <c r="B26" i="1"/>
  <c r="J25" i="1"/>
  <c r="H25" i="1"/>
  <c r="E25" i="1"/>
  <c r="D25" i="1"/>
  <c r="B25" i="1"/>
  <c r="N36" i="1" l="1"/>
  <c r="M36" i="1"/>
  <c r="I35" i="1"/>
  <c r="L36" i="1"/>
  <c r="L35" i="1" s="1"/>
  <c r="K36" i="1"/>
  <c r="K35" i="1" s="1"/>
  <c r="M39" i="1"/>
  <c r="N39" i="1"/>
  <c r="L39" i="1"/>
  <c r="L38" i="1" s="1"/>
  <c r="K39" i="1"/>
  <c r="K38" i="1" s="1"/>
  <c r="N77" i="1"/>
  <c r="M77" i="1"/>
  <c r="L77" i="1"/>
  <c r="N117" i="1"/>
  <c r="L126" i="1"/>
  <c r="M126" i="1"/>
  <c r="K126" i="1"/>
  <c r="N183" i="1"/>
  <c r="K183" i="1"/>
  <c r="M183" i="1"/>
  <c r="L183" i="1"/>
  <c r="M87" i="1"/>
  <c r="I86" i="1"/>
  <c r="I79" i="1" s="1"/>
  <c r="N87" i="1"/>
  <c r="L87" i="1"/>
  <c r="L86" i="1" s="1"/>
  <c r="F40" i="1"/>
  <c r="G64" i="1"/>
  <c r="N80" i="1"/>
  <c r="M80" i="1"/>
  <c r="K87" i="1"/>
  <c r="M143" i="1"/>
  <c r="I141" i="1"/>
  <c r="L143" i="1"/>
  <c r="L141" i="1" s="1"/>
  <c r="N143" i="1"/>
  <c r="L157" i="1"/>
  <c r="M157" i="1"/>
  <c r="N157" i="1"/>
  <c r="L176" i="1"/>
  <c r="N176" i="1"/>
  <c r="K176" i="1"/>
  <c r="M176" i="1"/>
  <c r="I172" i="1"/>
  <c r="M48" i="1"/>
  <c r="H64" i="1"/>
  <c r="F86" i="1"/>
  <c r="D79" i="1"/>
  <c r="F79" i="1" s="1"/>
  <c r="D91" i="1"/>
  <c r="F91" i="1" s="1"/>
  <c r="F92" i="1"/>
  <c r="K143" i="1"/>
  <c r="K141" i="1" s="1"/>
  <c r="K157" i="1"/>
  <c r="K148" i="1" s="1"/>
  <c r="K147" i="1" s="1"/>
  <c r="N226" i="1"/>
  <c r="K226" i="1"/>
  <c r="M226" i="1"/>
  <c r="L226" i="1"/>
  <c r="M73" i="1"/>
  <c r="N73" i="1"/>
  <c r="L73" i="1"/>
  <c r="K73" i="1"/>
  <c r="L51" i="1"/>
  <c r="L50" i="1" s="1"/>
  <c r="N51" i="1"/>
  <c r="I50" i="1"/>
  <c r="I38" i="1"/>
  <c r="C57" i="1"/>
  <c r="L70" i="1"/>
  <c r="K70" i="1"/>
  <c r="F105" i="1"/>
  <c r="G115" i="1"/>
  <c r="G15" i="1" s="1"/>
  <c r="M136" i="1"/>
  <c r="L136" i="1"/>
  <c r="N136" i="1"/>
  <c r="I135" i="1"/>
  <c r="K136" i="1"/>
  <c r="L235" i="1"/>
  <c r="K235" i="1"/>
  <c r="M235" i="1"/>
  <c r="N235" i="1"/>
  <c r="G23" i="1"/>
  <c r="G14" i="1" s="1"/>
  <c r="G12" i="1" s="1"/>
  <c r="N61" i="1"/>
  <c r="M61" i="1"/>
  <c r="K61" i="1"/>
  <c r="K60" i="1" s="1"/>
  <c r="I60" i="1"/>
  <c r="L61" i="1"/>
  <c r="L60" i="1" s="1"/>
  <c r="L57" i="1" s="1"/>
  <c r="M204" i="1"/>
  <c r="L204" i="1"/>
  <c r="N204" i="1"/>
  <c r="K204" i="1"/>
  <c r="L47" i="1"/>
  <c r="L46" i="1" s="1"/>
  <c r="K47" i="1"/>
  <c r="K46" i="1" s="1"/>
  <c r="I46" i="1"/>
  <c r="N47" i="1"/>
  <c r="M100" i="1"/>
  <c r="N100" i="1"/>
  <c r="L100" i="1"/>
  <c r="L98" i="1" s="1"/>
  <c r="K100" i="1"/>
  <c r="N126" i="1"/>
  <c r="L232" i="1"/>
  <c r="M232" i="1"/>
  <c r="N232" i="1"/>
  <c r="K232" i="1"/>
  <c r="N27" i="1"/>
  <c r="L27" i="1"/>
  <c r="L26" i="1" s="1"/>
  <c r="L25" i="1" s="1"/>
  <c r="K27" i="1"/>
  <c r="I26" i="1"/>
  <c r="M75" i="1"/>
  <c r="N75" i="1"/>
  <c r="K75" i="1"/>
  <c r="N192" i="1"/>
  <c r="K192" i="1"/>
  <c r="M192" i="1"/>
  <c r="L192" i="1"/>
  <c r="F25" i="1"/>
  <c r="K31" i="1"/>
  <c r="M31" i="1"/>
  <c r="L31" i="1"/>
  <c r="E32" i="1"/>
  <c r="N45" i="1"/>
  <c r="L45" i="1"/>
  <c r="L44" i="1" s="1"/>
  <c r="L40" i="1" s="1"/>
  <c r="I44" i="1"/>
  <c r="M45" i="1"/>
  <c r="M51" i="1"/>
  <c r="N62" i="1"/>
  <c r="L96" i="1"/>
  <c r="N96" i="1"/>
  <c r="M96" i="1"/>
  <c r="K96" i="1"/>
  <c r="M150" i="1"/>
  <c r="L150" i="1"/>
  <c r="N150" i="1"/>
  <c r="K150" i="1"/>
  <c r="M170" i="1"/>
  <c r="L170" i="1"/>
  <c r="L168" i="1" s="1"/>
  <c r="I168" i="1"/>
  <c r="N170" i="1"/>
  <c r="K170" i="1"/>
  <c r="K168" i="1" s="1"/>
  <c r="B187" i="1"/>
  <c r="B186" i="1" s="1"/>
  <c r="L199" i="1"/>
  <c r="K199" i="1"/>
  <c r="N210" i="1"/>
  <c r="K210" i="1"/>
  <c r="M210" i="1"/>
  <c r="L210" i="1"/>
  <c r="M230" i="1"/>
  <c r="L230" i="1"/>
  <c r="L238" i="1"/>
  <c r="K238" i="1"/>
  <c r="L34" i="1"/>
  <c r="L33" i="1" s="1"/>
  <c r="L32" i="1" s="1"/>
  <c r="K34" i="1"/>
  <c r="K33" i="1" s="1"/>
  <c r="I33" i="1"/>
  <c r="I65" i="1"/>
  <c r="L68" i="1"/>
  <c r="L65" i="1" s="1"/>
  <c r="K80" i="1"/>
  <c r="L94" i="1"/>
  <c r="L92" i="1" s="1"/>
  <c r="K94" i="1"/>
  <c r="K92" i="1" s="1"/>
  <c r="M104" i="1"/>
  <c r="L104" i="1"/>
  <c r="N137" i="1"/>
  <c r="K137" i="1"/>
  <c r="J147" i="1"/>
  <c r="M199" i="1"/>
  <c r="L201" i="1"/>
  <c r="M201" i="1"/>
  <c r="M216" i="1"/>
  <c r="L216" i="1"/>
  <c r="K230" i="1"/>
  <c r="M238" i="1"/>
  <c r="M34" i="1"/>
  <c r="K42" i="1"/>
  <c r="K41" i="1" s="1"/>
  <c r="K40" i="1" s="1"/>
  <c r="K59" i="1"/>
  <c r="K58" i="1" s="1"/>
  <c r="K57" i="1" s="1"/>
  <c r="K68" i="1"/>
  <c r="K65" i="1" s="1"/>
  <c r="K77" i="1"/>
  <c r="L89" i="1"/>
  <c r="K89" i="1"/>
  <c r="M94" i="1"/>
  <c r="M102" i="1"/>
  <c r="L102" i="1"/>
  <c r="N102" i="1"/>
  <c r="K104" i="1"/>
  <c r="D121" i="1"/>
  <c r="N125" i="1"/>
  <c r="K125" i="1"/>
  <c r="K122" i="1" s="1"/>
  <c r="L137" i="1"/>
  <c r="N146" i="1"/>
  <c r="K146" i="1"/>
  <c r="K145" i="1" s="1"/>
  <c r="K144" i="1" s="1"/>
  <c r="I145" i="1"/>
  <c r="D147" i="1"/>
  <c r="N199" i="1"/>
  <c r="K201" i="1"/>
  <c r="K216" i="1"/>
  <c r="L227" i="1"/>
  <c r="M227" i="1"/>
  <c r="N230" i="1"/>
  <c r="F236" i="1"/>
  <c r="I237" i="1"/>
  <c r="F237" i="1"/>
  <c r="N238" i="1"/>
  <c r="G121" i="1"/>
  <c r="E121" i="1"/>
  <c r="F141" i="1"/>
  <c r="N163" i="1"/>
  <c r="M163" i="1"/>
  <c r="N205" i="1"/>
  <c r="K205" i="1"/>
  <c r="M205" i="1"/>
  <c r="L205" i="1"/>
  <c r="L211" i="1"/>
  <c r="M211" i="1"/>
  <c r="C40" i="1"/>
  <c r="C23" i="1" s="1"/>
  <c r="C14" i="1" s="1"/>
  <c r="F167" i="1"/>
  <c r="K211" i="1"/>
  <c r="N231" i="1"/>
  <c r="K231" i="1"/>
  <c r="M231" i="1"/>
  <c r="L231" i="1"/>
  <c r="K29" i="1"/>
  <c r="I41" i="1"/>
  <c r="F62" i="1"/>
  <c r="E64" i="1"/>
  <c r="F64" i="1" s="1"/>
  <c r="F65" i="1"/>
  <c r="N72" i="1"/>
  <c r="M72" i="1"/>
  <c r="K72" i="1"/>
  <c r="K71" i="1" s="1"/>
  <c r="I71" i="1"/>
  <c r="K90" i="1"/>
  <c r="I92" i="1"/>
  <c r="N95" i="1"/>
  <c r="M95" i="1"/>
  <c r="K95" i="1"/>
  <c r="N105" i="1"/>
  <c r="M118" i="1"/>
  <c r="F118" i="1"/>
  <c r="K118" i="1"/>
  <c r="K117" i="1" s="1"/>
  <c r="D117" i="1"/>
  <c r="D115" i="1" s="1"/>
  <c r="D15" i="1" s="1"/>
  <c r="J121" i="1"/>
  <c r="J115" i="1" s="1"/>
  <c r="J15" i="1" s="1"/>
  <c r="M129" i="1"/>
  <c r="L129" i="1"/>
  <c r="L122" i="1" s="1"/>
  <c r="N129" i="1"/>
  <c r="K129" i="1"/>
  <c r="C121" i="1"/>
  <c r="C115" i="1" s="1"/>
  <c r="C15" i="1" s="1"/>
  <c r="M138" i="1"/>
  <c r="L138" i="1"/>
  <c r="K138" i="1"/>
  <c r="N153" i="1"/>
  <c r="K153" i="1"/>
  <c r="F171" i="1"/>
  <c r="L174" i="1"/>
  <c r="K174" i="1"/>
  <c r="N174" i="1"/>
  <c r="M180" i="1"/>
  <c r="N180" i="1"/>
  <c r="K180" i="1"/>
  <c r="K179" i="1" s="1"/>
  <c r="K178" i="1" s="1"/>
  <c r="I179" i="1"/>
  <c r="M182" i="1"/>
  <c r="L182" i="1"/>
  <c r="N182" i="1"/>
  <c r="K182" i="1"/>
  <c r="M206" i="1"/>
  <c r="N206" i="1"/>
  <c r="N211" i="1"/>
  <c r="K233" i="1"/>
  <c r="L75" i="1"/>
  <c r="B115" i="1"/>
  <c r="B15" i="1" s="1"/>
  <c r="M184" i="1"/>
  <c r="L184" i="1"/>
  <c r="L179" i="1" s="1"/>
  <c r="L178" i="1" s="1"/>
  <c r="K184" i="1"/>
  <c r="L218" i="1"/>
  <c r="K218" i="1"/>
  <c r="N218" i="1"/>
  <c r="M218" i="1"/>
  <c r="M225" i="1"/>
  <c r="L225" i="1"/>
  <c r="H40" i="1"/>
  <c r="H23" i="1" s="1"/>
  <c r="H14" i="1" s="1"/>
  <c r="H12" i="1" s="1"/>
  <c r="N42" i="1"/>
  <c r="I58" i="1"/>
  <c r="M59" i="1"/>
  <c r="M62" i="1"/>
  <c r="M209" i="1"/>
  <c r="L209" i="1"/>
  <c r="L222" i="1"/>
  <c r="N222" i="1"/>
  <c r="K225" i="1"/>
  <c r="D32" i="1"/>
  <c r="D23" i="1" s="1"/>
  <c r="D14" i="1" s="1"/>
  <c r="K49" i="1"/>
  <c r="K48" i="1" s="1"/>
  <c r="K52" i="1"/>
  <c r="K51" i="1" s="1"/>
  <c r="K50" i="1" s="1"/>
  <c r="N55" i="1"/>
  <c r="L55" i="1"/>
  <c r="L72" i="1"/>
  <c r="N76" i="1"/>
  <c r="L76" i="1"/>
  <c r="N82" i="1"/>
  <c r="L82" i="1"/>
  <c r="L80" i="1" s="1"/>
  <c r="B91" i="1"/>
  <c r="B23" i="1" s="1"/>
  <c r="B14" i="1" s="1"/>
  <c r="J91" i="1"/>
  <c r="J23" i="1" s="1"/>
  <c r="J14" i="1" s="1"/>
  <c r="L95" i="1"/>
  <c r="F117" i="1"/>
  <c r="N138" i="1"/>
  <c r="F147" i="1"/>
  <c r="L153" i="1"/>
  <c r="F172" i="1"/>
  <c r="M174" i="1"/>
  <c r="K206" i="1"/>
  <c r="N209" i="1"/>
  <c r="M219" i="1"/>
  <c r="L219" i="1"/>
  <c r="N219" i="1"/>
  <c r="M222" i="1"/>
  <c r="L233" i="1"/>
  <c r="K237" i="1"/>
  <c r="N99" i="1"/>
  <c r="K99" i="1"/>
  <c r="I98" i="1"/>
  <c r="L105" i="1"/>
  <c r="M124" i="1"/>
  <c r="L124" i="1"/>
  <c r="M152" i="1"/>
  <c r="L152" i="1"/>
  <c r="L159" i="1"/>
  <c r="L148" i="1" s="1"/>
  <c r="L147" i="1" s="1"/>
  <c r="K159" i="1"/>
  <c r="I148" i="1"/>
  <c r="F165" i="1"/>
  <c r="F168" i="1"/>
  <c r="L169" i="1"/>
  <c r="K169" i="1"/>
  <c r="L173" i="1"/>
  <c r="L172" i="1" s="1"/>
  <c r="K173" i="1"/>
  <c r="L203" i="1"/>
  <c r="K203" i="1"/>
  <c r="L208" i="1"/>
  <c r="K208" i="1"/>
  <c r="L213" i="1"/>
  <c r="K213" i="1"/>
  <c r="N221" i="1"/>
  <c r="K221" i="1"/>
  <c r="L229" i="1"/>
  <c r="K229" i="1"/>
  <c r="N103" i="1"/>
  <c r="K103" i="1"/>
  <c r="N149" i="1"/>
  <c r="K149" i="1"/>
  <c r="F163" i="1"/>
  <c r="N215" i="1"/>
  <c r="K215" i="1"/>
  <c r="K236" i="1"/>
  <c r="M140" i="1"/>
  <c r="L140" i="1"/>
  <c r="L145" i="1"/>
  <c r="L144" i="1" s="1"/>
  <c r="N164" i="1"/>
  <c r="K164" i="1"/>
  <c r="K163" i="1" s="1"/>
  <c r="N165" i="1"/>
  <c r="L190" i="1"/>
  <c r="L187" i="1" s="1"/>
  <c r="L186" i="1" s="1"/>
  <c r="I187" i="1"/>
  <c r="K190" i="1"/>
  <c r="K187" i="1" s="1"/>
  <c r="K186" i="1" s="1"/>
  <c r="L195" i="1"/>
  <c r="K195" i="1"/>
  <c r="L215" i="1"/>
  <c r="M191" i="1"/>
  <c r="M196" i="1"/>
  <c r="M220" i="1"/>
  <c r="M239" i="1"/>
  <c r="I122" i="1"/>
  <c r="I131" i="1"/>
  <c r="I161" i="1"/>
  <c r="C12" i="1" l="1"/>
  <c r="M79" i="1"/>
  <c r="N79" i="1"/>
  <c r="D12" i="1"/>
  <c r="J12" i="1"/>
  <c r="K121" i="1"/>
  <c r="K64" i="1"/>
  <c r="M148" i="1"/>
  <c r="I147" i="1"/>
  <c r="N148" i="1"/>
  <c r="F121" i="1"/>
  <c r="E115" i="1"/>
  <c r="F32" i="1"/>
  <c r="E23" i="1"/>
  <c r="M141" i="1"/>
  <c r="N141" i="1"/>
  <c r="K79" i="1"/>
  <c r="K172" i="1"/>
  <c r="M46" i="1"/>
  <c r="N46" i="1"/>
  <c r="N60" i="1"/>
  <c r="M60" i="1"/>
  <c r="K86" i="1"/>
  <c r="L135" i="1"/>
  <c r="L121" i="1" s="1"/>
  <c r="I171" i="1"/>
  <c r="N172" i="1"/>
  <c r="M172" i="1"/>
  <c r="M122" i="1"/>
  <c r="I121" i="1"/>
  <c r="N122" i="1"/>
  <c r="N58" i="1"/>
  <c r="I57" i="1"/>
  <c r="M58" i="1"/>
  <c r="M187" i="1"/>
  <c r="I186" i="1"/>
  <c r="N187" i="1"/>
  <c r="M98" i="1"/>
  <c r="N98" i="1"/>
  <c r="L71" i="1"/>
  <c r="L64" i="1" s="1"/>
  <c r="L23" i="1" s="1"/>
  <c r="M92" i="1"/>
  <c r="I91" i="1"/>
  <c r="N92" i="1"/>
  <c r="B12" i="1"/>
  <c r="N41" i="1"/>
  <c r="M41" i="1"/>
  <c r="I40" i="1"/>
  <c r="N237" i="1"/>
  <c r="M237" i="1"/>
  <c r="L237" i="1"/>
  <c r="L236" i="1" s="1"/>
  <c r="I236" i="1"/>
  <c r="M33" i="1"/>
  <c r="N33" i="1"/>
  <c r="I32" i="1"/>
  <c r="N26" i="1"/>
  <c r="I25" i="1"/>
  <c r="M26" i="1"/>
  <c r="M135" i="1"/>
  <c r="N135" i="1"/>
  <c r="N38" i="1"/>
  <c r="M38" i="1"/>
  <c r="L91" i="1"/>
  <c r="N50" i="1"/>
  <c r="M50" i="1"/>
  <c r="N35" i="1"/>
  <c r="M35" i="1"/>
  <c r="K98" i="1"/>
  <c r="K91" i="1" s="1"/>
  <c r="N65" i="1"/>
  <c r="M65" i="1"/>
  <c r="I64" i="1"/>
  <c r="K135" i="1"/>
  <c r="N86" i="1"/>
  <c r="M86" i="1"/>
  <c r="M161" i="1"/>
  <c r="N161" i="1"/>
  <c r="L79" i="1"/>
  <c r="I178" i="1"/>
  <c r="M179" i="1"/>
  <c r="N179" i="1"/>
  <c r="N71" i="1"/>
  <c r="M71" i="1"/>
  <c r="M145" i="1"/>
  <c r="I144" i="1"/>
  <c r="N145" i="1"/>
  <c r="K32" i="1"/>
  <c r="N168" i="1"/>
  <c r="I167" i="1"/>
  <c r="M168" i="1"/>
  <c r="M44" i="1"/>
  <c r="N44" i="1"/>
  <c r="K26" i="1"/>
  <c r="K25" i="1" s="1"/>
  <c r="M117" i="1"/>
  <c r="N25" i="1" l="1"/>
  <c r="I23" i="1"/>
  <c r="M25" i="1"/>
  <c r="N57" i="1"/>
  <c r="M57" i="1"/>
  <c r="N167" i="1"/>
  <c r="M167" i="1"/>
  <c r="K167" i="1"/>
  <c r="K115" i="1" s="1"/>
  <c r="L167" i="1"/>
  <c r="L115" i="1" s="1"/>
  <c r="N40" i="1"/>
  <c r="M40" i="1"/>
  <c r="N64" i="1"/>
  <c r="M64" i="1"/>
  <c r="N32" i="1"/>
  <c r="M32" i="1"/>
  <c r="N147" i="1"/>
  <c r="M147" i="1"/>
  <c r="M178" i="1"/>
  <c r="N178" i="1"/>
  <c r="N121" i="1"/>
  <c r="M121" i="1"/>
  <c r="I115" i="1"/>
  <c r="K23" i="1"/>
  <c r="N236" i="1"/>
  <c r="M236" i="1"/>
  <c r="M91" i="1"/>
  <c r="N91" i="1"/>
  <c r="N186" i="1"/>
  <c r="M186" i="1"/>
  <c r="M144" i="1"/>
  <c r="N144" i="1"/>
  <c r="F23" i="1"/>
  <c r="E14" i="1"/>
  <c r="M171" i="1"/>
  <c r="N171" i="1"/>
  <c r="K171" i="1"/>
  <c r="L171" i="1"/>
  <c r="E15" i="1"/>
  <c r="F115" i="1"/>
  <c r="N115" i="1" l="1"/>
  <c r="M115" i="1"/>
  <c r="E12" i="1"/>
  <c r="I14" i="1"/>
  <c r="F14" i="1"/>
  <c r="N23" i="1"/>
  <c r="M23" i="1"/>
  <c r="I15" i="1"/>
  <c r="F15" i="1"/>
  <c r="M15" i="1" l="1"/>
  <c r="N15" i="1"/>
  <c r="L15" i="1"/>
  <c r="K15" i="1"/>
  <c r="N14" i="1"/>
  <c r="M14" i="1"/>
  <c r="L14" i="1"/>
  <c r="K14" i="1"/>
  <c r="F12" i="1"/>
  <c r="I12" i="1"/>
  <c r="N12" i="1" l="1"/>
  <c r="M12" i="1"/>
  <c r="L12" i="1"/>
  <c r="K12" i="1"/>
</calcChain>
</file>

<file path=xl/sharedStrings.xml><?xml version="1.0" encoding="utf-8"?>
<sst xmlns="http://schemas.openxmlformats.org/spreadsheetml/2006/main" count="289" uniqueCount="226">
  <si>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</si>
  <si>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</si>
  <si>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</si>
  <si>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</si>
  <si>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30 DE SEPTIEMBRE DE 2019</t>
  </si>
  <si>
    <t>(En balboas)</t>
  </si>
  <si>
    <t>Detalle</t>
  </si>
  <si>
    <t>Presupuesto</t>
  </si>
  <si>
    <t>Asignado 
Modificado</t>
  </si>
  <si>
    <t>SIAFPA</t>
  </si>
  <si>
    <t>Requisiciones en Trámite     (EXCEL)</t>
  </si>
  <si>
    <t>Ejecución Presupuestaria</t>
  </si>
  <si>
    <t>Pagado 
Acumulado</t>
  </si>
  <si>
    <t>Saldo</t>
  </si>
  <si>
    <t>Porcentaje %</t>
  </si>
  <si>
    <t xml:space="preserve">
Ley</t>
  </si>
  <si>
    <t xml:space="preserve">
Modificado</t>
  </si>
  <si>
    <t>Real Comprometido</t>
  </si>
  <si>
    <t xml:space="preserve"> Contratos por Ejecutar</t>
  </si>
  <si>
    <t xml:space="preserve"> a 
la Fecha</t>
  </si>
  <si>
    <t xml:space="preserve">                      Anual</t>
  </si>
  <si>
    <t xml:space="preserve"> Asignación</t>
  </si>
  <si>
    <t>Modificado</t>
  </si>
  <si>
    <t>5 = (4/3*100)</t>
  </si>
  <si>
    <t>8= (4+6+7)</t>
  </si>
  <si>
    <t>10= (3-8)</t>
  </si>
  <si>
    <t>11 = (2-8)</t>
  </si>
  <si>
    <t>12= (8/3*100)</t>
  </si>
  <si>
    <t>13 =(8/2*100)</t>
  </si>
  <si>
    <t>TOTAL</t>
  </si>
  <si>
    <t>PRESUPUESTO DE FUNCIONAMIENTO</t>
  </si>
  <si>
    <t>PRESUPUESTO DE INVERSIÓN</t>
  </si>
  <si>
    <t xml:space="preserve">PRESUPUESTO DE FUNCIONAMIENTO </t>
  </si>
  <si>
    <t>TOTAL PRESUPUESTO DE FUNCIONAMIENTO…</t>
  </si>
  <si>
    <t>LEGISLACIÓN MUNICIPAL</t>
  </si>
  <si>
    <t>Consejo Municipal</t>
  </si>
  <si>
    <t>Presidencia del Consejo</t>
  </si>
  <si>
    <t>Secretaria del Consejo</t>
  </si>
  <si>
    <t>Prensa del Consejo</t>
  </si>
  <si>
    <t>Junta Comunal</t>
  </si>
  <si>
    <t>EJECUCIÓN DE LA POLITICA DESPACHO MUNICIPAL</t>
  </si>
  <si>
    <t>Despacho Del Alcalde</t>
  </si>
  <si>
    <t>Despacho del Alcalde</t>
  </si>
  <si>
    <t>Secretaria General</t>
  </si>
  <si>
    <t>Descentralización</t>
  </si>
  <si>
    <t>Direccion de Recursos Humano</t>
  </si>
  <si>
    <t>Dirección de Recursos Humano</t>
  </si>
  <si>
    <t>ASESORIA MUNICIPAL</t>
  </si>
  <si>
    <t>Servicios De Auditoria</t>
  </si>
  <si>
    <t>Dirección de Auditoria Interna</t>
  </si>
  <si>
    <t>Oficina de Auditoria de la Contraloría</t>
  </si>
  <si>
    <t>Dirección De Comunicación Y Relaciones Públicas</t>
  </si>
  <si>
    <t>Dirección de Comunicación y Relaciones Públicas</t>
  </si>
  <si>
    <t>Oficina De Cooperacioón Internacional E Internacional</t>
  </si>
  <si>
    <t>Oficina de Cooperación Internacional e Internacional.</t>
  </si>
  <si>
    <t>DIR. PLANIFICACIÓN ESTRATÉGICA  Y PRESUPUESTO</t>
  </si>
  <si>
    <t>Dirección De Planificación Estratégica Y Presupuesto</t>
  </si>
  <si>
    <t>ADMINISTRACIÓN</t>
  </si>
  <si>
    <t>Servicios Internos</t>
  </si>
  <si>
    <t>Dirección de Servicios Internos</t>
  </si>
  <si>
    <t>Subdirección de Administración y Servicios</t>
  </si>
  <si>
    <t>Dirección de Tecnología e Innovación</t>
  </si>
  <si>
    <t>Subdirección de Compras</t>
  </si>
  <si>
    <t>Departamento de Mejoras Continuas</t>
  </si>
  <si>
    <t>FINANZA MUNICIPALES</t>
  </si>
  <si>
    <t>Tesorería Municipal</t>
  </si>
  <si>
    <t>Administración Financiera</t>
  </si>
  <si>
    <t>Administración Tributaría</t>
  </si>
  <si>
    <t>DESARROLLO URBANO</t>
  </si>
  <si>
    <t>Planificación Urbana</t>
  </si>
  <si>
    <t>Dirección de Obras y Construcción Municipal</t>
  </si>
  <si>
    <t>Dirección de Planificación Urbana</t>
  </si>
  <si>
    <t>Departamento de Control de Desarrollo Urbano</t>
  </si>
  <si>
    <t>Departamento de Planes de Ordenamiento Territorial</t>
  </si>
  <si>
    <t>Departamento de Estudios e Investigaciones Urbanas</t>
  </si>
  <si>
    <t>Dirección de Gestión Ambiental</t>
  </si>
  <si>
    <t>Subdirección de Calidad Ambiental</t>
  </si>
  <si>
    <t>Subdirección de Áreas Verdes y Vida Animal</t>
  </si>
  <si>
    <t>Proyectos Especiales</t>
  </si>
  <si>
    <t>Direccion de Proyectos Especiales</t>
  </si>
  <si>
    <t>Resiliencia</t>
  </si>
  <si>
    <t>Direccion de Resiliencia</t>
  </si>
  <si>
    <t>SERVICIOS LEGALES MUNICIPALES</t>
  </si>
  <si>
    <t>Gestión Legal y Justicias</t>
  </si>
  <si>
    <t>Dirección de Gestión Legal y Justicia</t>
  </si>
  <si>
    <t>Subdirección de Justica Comunitaria de Paz</t>
  </si>
  <si>
    <t>Departamento de Inspecciones Legales</t>
  </si>
  <si>
    <t>Departamento Judicial</t>
  </si>
  <si>
    <t>Departamento de Servicios Legales</t>
  </si>
  <si>
    <t>Seguridad Municipal</t>
  </si>
  <si>
    <t>Dirección de Seguridad Municipal</t>
  </si>
  <si>
    <t>Subdireccón de Seguridad Ciudadana</t>
  </si>
  <si>
    <t>Subdirección de Seguridad Electrónica</t>
  </si>
  <si>
    <t>Departamento de Planeación y Logística</t>
  </si>
  <si>
    <t>BIENESTAR ECONOMICO Y SOCIAL</t>
  </si>
  <si>
    <t>Gestión Social</t>
  </si>
  <si>
    <t>Dirección de Gestión Social</t>
  </si>
  <si>
    <t>Subdirección de Desarrollo Social</t>
  </si>
  <si>
    <t>Dirección de Cultura y Educaión Ciudadana</t>
  </si>
  <si>
    <t>Subdirección de Deportes y Recreación</t>
  </si>
  <si>
    <t>Subdirección de Obras Comunitarias</t>
  </si>
  <si>
    <t>Servicios</t>
  </si>
  <si>
    <t>Dirección de Servicios a la Comunidad</t>
  </si>
  <si>
    <t>Subdirección de Empresas Municipales</t>
  </si>
  <si>
    <t>Subdirección de Eventos</t>
  </si>
  <si>
    <t>Subdirección de Microempresarios</t>
  </si>
  <si>
    <t>Dirección de Mercados</t>
  </si>
  <si>
    <t>Parque Municipal Summit</t>
  </si>
  <si>
    <t>Atención al Ciudadano</t>
  </si>
  <si>
    <t>Las Etnias</t>
  </si>
  <si>
    <t xml:space="preserve">  </t>
  </si>
  <si>
    <t>TOTAL PRESUPUESTO DE INVERSIÓN…</t>
  </si>
  <si>
    <t>Mantenimiento y Reparación de Edificio</t>
  </si>
  <si>
    <t>CONST. REHAB. Y MANT. DE OBRAS E  INFRAESTRUCTURA</t>
  </si>
  <si>
    <t>Construcción de Obras e Infraestructuras</t>
  </si>
  <si>
    <t>Cancha de Futbol Sintética Kuna Nega, Ancon</t>
  </si>
  <si>
    <t>Complejo Multiuso Belisario Porras, San Francisco</t>
  </si>
  <si>
    <t>Cancha de Futbol Sintética El Vallecito, Las Cumbre</t>
  </si>
  <si>
    <t>Cancha de Futbol Sintética Gonzalillo, Ernesto Córdoba</t>
  </si>
  <si>
    <t>Cancha de Futbol Sintética Alcalde Diaz Centro</t>
  </si>
  <si>
    <t>Complejo Deportivo Pacora Centro</t>
  </si>
  <si>
    <t>Centro Deportivo mañanita</t>
  </si>
  <si>
    <t>Restauracción de Estructura Municipal</t>
  </si>
  <si>
    <t>Otras Infraestruturas</t>
  </si>
  <si>
    <t xml:space="preserve">   Construccion de Muro Perimental en Cementerio</t>
  </si>
  <si>
    <t xml:space="preserve">   Equipamineto de 13 CEDIS</t>
  </si>
  <si>
    <t xml:space="preserve">   Construccion del Templo Parroquial San Pio de Piedrecina</t>
  </si>
  <si>
    <t>Mantenimiento de Obras e Infraestruturas</t>
  </si>
  <si>
    <t>Servicios Comerciales ( Limpiezas y Fumigaciòn de Instalaciones Municipales)</t>
  </si>
  <si>
    <t>Limpieza de Cristal Plaza</t>
  </si>
  <si>
    <t xml:space="preserve">Limpieza de la Casa de la Juventud </t>
  </si>
  <si>
    <t xml:space="preserve">   Mantenimineto al Centro de la Tercera Edad</t>
  </si>
  <si>
    <t>Mantenimiento Y Adecuacion de areas Publicas</t>
  </si>
  <si>
    <t xml:space="preserve">     Mant. Y Adecuación de Plazas, parques y Areas Publicas</t>
  </si>
  <si>
    <t xml:space="preserve">     Adecuacion de 6 Parques</t>
  </si>
  <si>
    <t>Comunicaciones</t>
  </si>
  <si>
    <t>OBRAS Y ACTIVIDADES DE INTERES SOCIAL</t>
  </si>
  <si>
    <t>Obras de Interes Social</t>
  </si>
  <si>
    <t xml:space="preserve">   Obras de Interes Social</t>
  </si>
  <si>
    <t xml:space="preserve">   Juegos Decumupa 2015</t>
  </si>
  <si>
    <t>Africa en America</t>
  </si>
  <si>
    <t>Centro Recreactivo de Recursos Artisticos</t>
  </si>
  <si>
    <t>Vacaciones Recreativas</t>
  </si>
  <si>
    <t>Casa Cultural</t>
  </si>
  <si>
    <t>Acceso de la Ciudad</t>
  </si>
  <si>
    <t xml:space="preserve"> </t>
  </si>
  <si>
    <t>FESTVAL AMUPA</t>
  </si>
  <si>
    <t>Desfile de Navidad  (2016)</t>
  </si>
  <si>
    <t>Desfile de Navidad  (2019)</t>
  </si>
  <si>
    <t>Desfile del Día del Niño</t>
  </si>
  <si>
    <t>Actividad de Interes Social</t>
  </si>
  <si>
    <t>Celebracion de los 500 años (PNUD)</t>
  </si>
  <si>
    <t xml:space="preserve">   Otros Servicios Comerciales (Celebracion de los 500 años)</t>
  </si>
  <si>
    <t>Asistencia Social</t>
  </si>
  <si>
    <t xml:space="preserve">    Asistencia Social</t>
  </si>
  <si>
    <t>Recreo Vial</t>
  </si>
  <si>
    <t xml:space="preserve">    Recreo Vial</t>
  </si>
  <si>
    <t>FORTALECIMIENTO DE GESTIONES FINANCIERA Y TRIBUTARIA</t>
  </si>
  <si>
    <t>Fortalecimineto General</t>
  </si>
  <si>
    <t xml:space="preserve">    Limpieza y Aseo Edificio Hatillo</t>
  </si>
  <si>
    <t>APOYO LOGISTICO</t>
  </si>
  <si>
    <t>Apoyo Logistico</t>
  </si>
  <si>
    <t xml:space="preserve">   Proyecto Basura Cero (Consultoria Despacho Superior)</t>
  </si>
  <si>
    <t xml:space="preserve">   ANUNCIOS Y AVISOS</t>
  </si>
  <si>
    <t>Sistema de Agua Residual</t>
  </si>
  <si>
    <t>Dialogo del Agua</t>
  </si>
  <si>
    <t>OBRAS Y EQUIPAMIENTO SANITARIO</t>
  </si>
  <si>
    <t>Obras y Equipamiento Sanitario</t>
  </si>
  <si>
    <t xml:space="preserve">  Sabores del Chorrillo  (Proyectos)</t>
  </si>
  <si>
    <t>Proyectos</t>
  </si>
  <si>
    <t>SUBGERENCIA DE CULTURA</t>
  </si>
  <si>
    <t>Cuenca Urbana</t>
  </si>
  <si>
    <t>Conservación del Agua</t>
  </si>
  <si>
    <t>INVERSIONES ESPECIALES (DESCENT.)</t>
  </si>
  <si>
    <t>Construcciones mejoras y Adecuaciones.</t>
  </si>
  <si>
    <t>1. Proye+188:230ctos de Juntas Comunales</t>
  </si>
  <si>
    <t>2. Intervención Urbana de Calle Uruguay</t>
  </si>
  <si>
    <t>3. Intervención Urbana de Vía Argentina</t>
  </si>
  <si>
    <t>4. Ordenamiento Territorial de San Francisco</t>
  </si>
  <si>
    <t>5. Construcción de Aceras - Vía España</t>
  </si>
  <si>
    <t>6. Señalética / Nomenclatura</t>
  </si>
  <si>
    <t>7. Parque Norte</t>
  </si>
  <si>
    <t>8. Mejoramiento de Salsipuedes</t>
  </si>
  <si>
    <t>9. Remoción, Rehabilitación y Equipamiento de Nueva Instalaciones</t>
  </si>
  <si>
    <t>10. Remocion, Rehabilitaciòn y Equipamiento de Nuev</t>
  </si>
  <si>
    <t>11. Adecuación, diseño y equipamiento del Centro de Operación de Seguridad</t>
  </si>
  <si>
    <t>13.  Construcción de cancha de Pinates Juan Díaz</t>
  </si>
  <si>
    <t>14.  Construcción Complejo Deportivo Roberto Kelly</t>
  </si>
  <si>
    <t>15. Construcción Complejo Deportivo Felipillo, 24 de diciembre</t>
  </si>
  <si>
    <t>15. Construcciòn Complejo Deportivo Felipillo, 24 de diciembre</t>
  </si>
  <si>
    <t>16. Construcción Complejo Deportivo la siesta Tocume</t>
  </si>
  <si>
    <t>17. Construcción  Parque y cancha Monterrico Tocumen</t>
  </si>
  <si>
    <t>18. Construcción Parque y Cancha Sintética de Monterico</t>
  </si>
  <si>
    <t>19. Construcción de nuevas oficinas en el Cementerio</t>
  </si>
  <si>
    <t>21. Mejoras existentes al Mercado del Marisco</t>
  </si>
  <si>
    <t>22. Mejoras existentes al Mercado Agrícola Central</t>
  </si>
  <si>
    <t>23. Mejoras existentes al Mercado San Felipe Neri</t>
  </si>
  <si>
    <t>24. Construcción de 5 Mercados Periféricos</t>
  </si>
  <si>
    <t>25. Limpieza de Plazas Parques y Jardines</t>
  </si>
  <si>
    <t>26. Construcción de 10 Parques en Juan Díaz</t>
  </si>
  <si>
    <t>27. Punto de Cultura</t>
  </si>
  <si>
    <t>28. Veredas para ti y Otros</t>
  </si>
  <si>
    <t>Cuadro Deportivo William R. Coock</t>
  </si>
  <si>
    <t>30.  Rep. Aceras y Recuperación esp. Publico en Villa Caceres</t>
  </si>
  <si>
    <t>31. Reparaciones de las Principales Calles de la Locería</t>
  </si>
  <si>
    <t>32. Adecuación y Hab. De la Casa Comunal de Villa</t>
  </si>
  <si>
    <t>34. Const. Ofic. Adm. Y Muro Per. De Cementerio de Chilibre</t>
  </si>
  <si>
    <t>35. Campo de Beisbol de Santa Rita</t>
  </si>
  <si>
    <t>36. Casa de la Juventud</t>
  </si>
  <si>
    <t>37. Primera Etapa Plan Maestro de Summit</t>
  </si>
  <si>
    <t>38. Mejora a Mi Pueblito Afroantillano</t>
  </si>
  <si>
    <t>41. Plan Distrital</t>
  </si>
  <si>
    <t>Remodelación y Equipo Summit</t>
  </si>
  <si>
    <t>44. Remodelación del Teatro Gladys Vidal</t>
  </si>
  <si>
    <t>45. Construcción de Cancha Artes y Oficios</t>
  </si>
  <si>
    <t>46. Construcción de Cancha Plaza Amador</t>
  </si>
  <si>
    <t>47. Mantenimiento de áreas públicas y municipales</t>
  </si>
  <si>
    <t>48. Construcción de áreas municipales</t>
  </si>
  <si>
    <t>49. Associacion de municipio de Panamá</t>
  </si>
  <si>
    <t>50. Participación Ciudadana</t>
  </si>
  <si>
    <t>51. Terraplen</t>
  </si>
  <si>
    <t>52. Recuperacion de Monumentos</t>
  </si>
  <si>
    <t>ORNATO Y MEDIO AMBIENTE</t>
  </si>
  <si>
    <t>Ornato y Medio Ambiente</t>
  </si>
  <si>
    <t>Mantenimiento y Reparacion</t>
  </si>
  <si>
    <t>restauracion de techos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</si>
</sst>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i/>
      <u/>
      <sz val="10"/>
      <name val="Arial"/>
      <family val="2"/>
    </font>
    <font>
      <u/>
      <sz val="11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i/>
      <sz val="10"/>
      <name val="Arial"/>
      <family val="2"/>
    </font>
    <font>
      <b/>
      <i/>
      <u/>
      <sz val="12"/>
      <color theme="1"/>
      <name val="Arial"/>
      <family val="2"/>
    </font>
    <font>
      <sz val="12"/>
      <color theme="1"/>
      <name val="Arial Narrow"/>
      <family val="2"/>
    </font>
    <font>
      <b/>
      <sz val="18"/>
      <name val="Arial Narrow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u/>
      <sz val="11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b/>
      <u/>
      <sz val="11"/>
      <name val="Arial"/>
      <family val="2"/>
    </font>
    <font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7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3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7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right" vertical="center"/>
    </xf>
    <xf numFmtId="3" fontId="9" fillId="5" borderId="5" xfId="0" applyNumberFormat="1" applyFont="1" applyFill="1" applyBorder="1" applyAlignment="1">
      <alignment horizontal="right" vertical="center"/>
    </xf>
    <xf numFmtId="4" fontId="9" fillId="5" borderId="5" xfId="0" applyNumberFormat="1" applyFont="1" applyFill="1" applyBorder="1" applyAlignment="1">
      <alignment horizontal="right" vertical="center"/>
    </xf>
    <xf numFmtId="4" fontId="9" fillId="5" borderId="5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7" fillId="2" borderId="5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right" vertical="center"/>
    </xf>
    <xf numFmtId="3" fontId="6" fillId="5" borderId="5" xfId="0" applyNumberFormat="1" applyFont="1" applyFill="1" applyBorder="1" applyAlignment="1">
      <alignment horizontal="right" vertical="center"/>
    </xf>
    <xf numFmtId="4" fontId="6" fillId="5" borderId="5" xfId="0" applyNumberFormat="1" applyFont="1" applyFill="1" applyBorder="1" applyAlignment="1">
      <alignment horizontal="right" vertical="center"/>
    </xf>
    <xf numFmtId="4" fontId="6" fillId="5" borderId="5" xfId="0" applyNumberFormat="1" applyFont="1" applyFill="1" applyBorder="1" applyAlignment="1">
      <alignment horizontal="center" vertical="center"/>
    </xf>
    <xf numFmtId="3" fontId="17" fillId="6" borderId="5" xfId="0" applyNumberFormat="1" applyFont="1" applyFill="1" applyBorder="1" applyAlignment="1">
      <alignment horizontal="left" vertical="center"/>
    </xf>
    <xf numFmtId="3" fontId="17" fillId="6" borderId="5" xfId="0" applyNumberFormat="1" applyFont="1" applyFill="1" applyBorder="1" applyAlignment="1">
      <alignment horizontal="right" vertical="center"/>
    </xf>
    <xf numFmtId="4" fontId="17" fillId="6" borderId="5" xfId="0" applyNumberFormat="1" applyFont="1" applyFill="1" applyBorder="1" applyAlignment="1">
      <alignment horizontal="right" vertical="center"/>
    </xf>
    <xf numFmtId="4" fontId="17" fillId="6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8" fillId="0" borderId="5" xfId="0" applyFont="1" applyBorder="1" applyAlignment="1">
      <alignment vertical="center"/>
    </xf>
    <xf numFmtId="3" fontId="19" fillId="0" borderId="5" xfId="0" applyNumberFormat="1" applyFont="1" applyFill="1" applyBorder="1" applyAlignment="1">
      <alignment horizontal="right" vertical="center"/>
    </xf>
    <xf numFmtId="4" fontId="17" fillId="0" borderId="5" xfId="0" applyNumberFormat="1" applyFont="1" applyFill="1" applyBorder="1" applyAlignment="1">
      <alignment horizontal="right" vertical="center"/>
    </xf>
    <xf numFmtId="4" fontId="19" fillId="0" borderId="5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 indent="1"/>
    </xf>
    <xf numFmtId="3" fontId="21" fillId="0" borderId="5" xfId="0" applyNumberFormat="1" applyFont="1" applyFill="1" applyBorder="1" applyAlignment="1">
      <alignment horizontal="right" vertical="center"/>
    </xf>
    <xf numFmtId="3" fontId="21" fillId="0" borderId="5" xfId="0" applyNumberFormat="1" applyFont="1" applyBorder="1" applyAlignment="1">
      <alignment horizontal="right" vertical="center"/>
    </xf>
    <xf numFmtId="4" fontId="22" fillId="0" borderId="5" xfId="0" applyNumberFormat="1" applyFont="1" applyFill="1" applyBorder="1" applyAlignment="1">
      <alignment horizontal="center" vertical="center"/>
    </xf>
    <xf numFmtId="0" fontId="23" fillId="0" borderId="0" xfId="0" applyFont="1"/>
    <xf numFmtId="3" fontId="19" fillId="0" borderId="5" xfId="0" applyNumberFormat="1" applyFont="1" applyBorder="1" applyAlignment="1">
      <alignment horizontal="right" vertical="center"/>
    </xf>
    <xf numFmtId="3" fontId="24" fillId="6" borderId="5" xfId="0" applyNumberFormat="1" applyFont="1" applyFill="1" applyBorder="1" applyAlignment="1">
      <alignment horizontal="right" vertical="center"/>
    </xf>
    <xf numFmtId="4" fontId="24" fillId="6" borderId="5" xfId="0" applyNumberFormat="1" applyFont="1" applyFill="1" applyBorder="1" applyAlignment="1">
      <alignment horizontal="center" vertical="center"/>
    </xf>
    <xf numFmtId="4" fontId="21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indent="1"/>
    </xf>
    <xf numFmtId="0" fontId="23" fillId="0" borderId="0" xfId="0" applyFont="1" applyFill="1"/>
    <xf numFmtId="0" fontId="21" fillId="0" borderId="5" xfId="0" applyFont="1" applyFill="1" applyBorder="1" applyAlignment="1">
      <alignment horizontal="left" vertical="center" indent="1"/>
    </xf>
    <xf numFmtId="0" fontId="18" fillId="0" borderId="5" xfId="0" applyFont="1" applyFill="1" applyBorder="1" applyAlignment="1">
      <alignment vertical="center"/>
    </xf>
    <xf numFmtId="0" fontId="18" fillId="0" borderId="5" xfId="0" applyFont="1" applyBorder="1" applyAlignment="1">
      <alignment horizontal="left" vertical="center" indent="1"/>
    </xf>
    <xf numFmtId="0" fontId="21" fillId="0" borderId="5" xfId="0" applyFont="1" applyBorder="1" applyAlignment="1">
      <alignment horizontal="left" vertical="center" indent="1"/>
    </xf>
    <xf numFmtId="0" fontId="11" fillId="0" borderId="0" xfId="0" applyFont="1"/>
    <xf numFmtId="0" fontId="11" fillId="0" borderId="0" xfId="0" applyFont="1" applyFill="1"/>
    <xf numFmtId="4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4" fontId="27" fillId="2" borderId="5" xfId="0" applyNumberFormat="1" applyFont="1" applyFill="1" applyBorder="1" applyAlignment="1">
      <alignment horizontal="center" vertical="center"/>
    </xf>
    <xf numFmtId="4" fontId="27" fillId="2" borderId="5" xfId="0" applyNumberFormat="1" applyFont="1" applyFill="1" applyBorder="1" applyAlignment="1">
      <alignment horizontal="center" vertical="center" wrapText="1"/>
    </xf>
    <xf numFmtId="4" fontId="27" fillId="3" borderId="5" xfId="0" applyNumberFormat="1" applyFont="1" applyFill="1" applyBorder="1" applyAlignment="1">
      <alignment horizontal="center" vertical="center" wrapText="1"/>
    </xf>
    <xf numFmtId="4" fontId="27" fillId="3" borderId="2" xfId="0" applyNumberFormat="1" applyFont="1" applyFill="1" applyBorder="1" applyAlignment="1">
      <alignment horizontal="center" vertical="center" wrapText="1"/>
    </xf>
    <xf numFmtId="4" fontId="27" fillId="2" borderId="5" xfId="0" applyNumberFormat="1" applyFont="1" applyFill="1" applyBorder="1" applyAlignment="1">
      <alignment horizontal="center" vertical="center" wrapText="1"/>
    </xf>
    <xf numFmtId="3" fontId="27" fillId="3" borderId="5" xfId="0" applyNumberFormat="1" applyFont="1" applyFill="1" applyBorder="1" applyAlignment="1">
      <alignment horizontal="center" vertical="center" wrapText="1"/>
    </xf>
    <xf numFmtId="4" fontId="27" fillId="3" borderId="7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vertical="center"/>
    </xf>
    <xf numFmtId="0" fontId="28" fillId="4" borderId="8" xfId="0" applyFont="1" applyFill="1" applyBorder="1" applyAlignment="1">
      <alignment vertical="center"/>
    </xf>
    <xf numFmtId="0" fontId="28" fillId="4" borderId="4" xfId="0" applyFont="1" applyFill="1" applyBorder="1" applyAlignment="1">
      <alignment vertical="center"/>
    </xf>
    <xf numFmtId="0" fontId="19" fillId="5" borderId="5" xfId="0" applyFont="1" applyFill="1" applyBorder="1" applyAlignment="1">
      <alignment horizontal="right" vertical="center"/>
    </xf>
    <xf numFmtId="3" fontId="19" fillId="5" borderId="5" xfId="0" applyNumberFormat="1" applyFont="1" applyFill="1" applyBorder="1" applyAlignment="1">
      <alignment horizontal="right" vertical="center"/>
    </xf>
    <xf numFmtId="2" fontId="19" fillId="5" borderId="5" xfId="0" applyNumberFormat="1" applyFont="1" applyFill="1" applyBorder="1" applyAlignment="1">
      <alignment horizontal="right" vertical="center"/>
    </xf>
    <xf numFmtId="4" fontId="19" fillId="5" borderId="5" xfId="0" applyNumberFormat="1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vertical="center"/>
    </xf>
    <xf numFmtId="0" fontId="27" fillId="4" borderId="8" xfId="0" applyFont="1" applyFill="1" applyBorder="1" applyAlignment="1">
      <alignment vertical="center"/>
    </xf>
    <xf numFmtId="2" fontId="27" fillId="4" borderId="8" xfId="0" applyNumberFormat="1" applyFont="1" applyFill="1" applyBorder="1" applyAlignment="1">
      <alignment vertical="center"/>
    </xf>
    <xf numFmtId="0" fontId="27" fillId="4" borderId="4" xfId="0" applyFont="1" applyFill="1" applyBorder="1" applyAlignment="1">
      <alignment vertical="center"/>
    </xf>
    <xf numFmtId="0" fontId="24" fillId="6" borderId="5" xfId="0" applyFont="1" applyFill="1" applyBorder="1" applyAlignment="1">
      <alignment vertical="center"/>
    </xf>
    <xf numFmtId="3" fontId="24" fillId="6" borderId="5" xfId="0" applyNumberFormat="1" applyFont="1" applyFill="1" applyBorder="1" applyAlignment="1">
      <alignment vertical="center"/>
    </xf>
    <xf numFmtId="2" fontId="24" fillId="6" borderId="5" xfId="0" applyNumberFormat="1" applyFont="1" applyFill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3" fontId="19" fillId="0" borderId="5" xfId="0" applyNumberFormat="1" applyFont="1" applyBorder="1" applyAlignment="1">
      <alignment vertical="center"/>
    </xf>
    <xf numFmtId="2" fontId="24" fillId="0" borderId="5" xfId="0" applyNumberFormat="1" applyFont="1" applyFill="1" applyBorder="1" applyAlignment="1">
      <alignment vertical="center"/>
    </xf>
    <xf numFmtId="4" fontId="19" fillId="0" borderId="5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vertical="center"/>
    </xf>
    <xf numFmtId="3" fontId="19" fillId="0" borderId="5" xfId="0" applyNumberFormat="1" applyFont="1" applyFill="1" applyBorder="1" applyAlignment="1">
      <alignment vertical="center"/>
    </xf>
    <xf numFmtId="3" fontId="21" fillId="0" borderId="5" xfId="0" applyNumberFormat="1" applyFont="1" applyFill="1" applyBorder="1" applyAlignment="1">
      <alignment vertical="center"/>
    </xf>
    <xf numFmtId="0" fontId="1" fillId="0" borderId="0" xfId="0" applyFont="1"/>
    <xf numFmtId="3" fontId="19" fillId="7" borderId="5" xfId="0" applyNumberFormat="1" applyFont="1" applyFill="1" applyBorder="1" applyAlignment="1">
      <alignment vertical="center"/>
    </xf>
    <xf numFmtId="3" fontId="24" fillId="0" borderId="5" xfId="0" applyNumberFormat="1" applyFont="1" applyFill="1" applyBorder="1" applyAlignment="1">
      <alignment vertical="center"/>
    </xf>
    <xf numFmtId="0" fontId="29" fillId="0" borderId="0" xfId="0" applyFont="1"/>
    <xf numFmtId="0" fontId="21" fillId="8" borderId="5" xfId="0" applyFont="1" applyFill="1" applyBorder="1" applyAlignment="1">
      <alignment horizontal="left" vertical="center" indent="1"/>
    </xf>
    <xf numFmtId="3" fontId="21" fillId="8" borderId="5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30" fillId="0" borderId="0" xfId="0" applyFont="1" applyFill="1"/>
    <xf numFmtId="0" fontId="15" fillId="0" borderId="0" xfId="0" applyFont="1" applyFill="1"/>
    <xf numFmtId="0" fontId="31" fillId="0" borderId="0" xfId="0" applyFont="1" applyFill="1"/>
    <xf numFmtId="0" fontId="16" fillId="0" borderId="0" xfId="0" applyFont="1" applyFill="1"/>
    <xf numFmtId="0" fontId="21" fillId="0" borderId="5" xfId="0" applyFont="1" applyFill="1" applyBorder="1" applyAlignment="1">
      <alignment horizontal="left" vertical="center" wrapText="1" indent="1"/>
    </xf>
    <xf numFmtId="0" fontId="21" fillId="0" borderId="5" xfId="0" applyFont="1" applyBorder="1" applyAlignment="1">
      <alignment horizontal="left" vertical="center"/>
    </xf>
    <xf numFmtId="0" fontId="21" fillId="8" borderId="5" xfId="0" applyFont="1" applyFill="1" applyBorder="1" applyAlignment="1">
      <alignment horizontal="left" vertical="center"/>
    </xf>
    <xf numFmtId="3" fontId="19" fillId="8" borderId="5" xfId="0" applyNumberFormat="1" applyFont="1" applyFill="1" applyBorder="1" applyAlignment="1">
      <alignment vertical="center"/>
    </xf>
    <xf numFmtId="0" fontId="19" fillId="6" borderId="5" xfId="0" applyFont="1" applyFill="1" applyBorder="1" applyAlignment="1">
      <alignment horizontal="left" vertical="center"/>
    </xf>
    <xf numFmtId="3" fontId="19" fillId="6" borderId="5" xfId="0" applyNumberFormat="1" applyFont="1" applyFill="1" applyBorder="1" applyAlignment="1">
      <alignment vertical="center"/>
    </xf>
    <xf numFmtId="4" fontId="19" fillId="6" borderId="5" xfId="0" applyNumberFormat="1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left" vertical="center" indent="2"/>
    </xf>
    <xf numFmtId="0" fontId="19" fillId="6" borderId="5" xfId="0" applyFont="1" applyFill="1" applyBorder="1" applyAlignment="1">
      <alignment vertical="center"/>
    </xf>
    <xf numFmtId="0" fontId="0" fillId="0" borderId="0" xfId="0" applyFont="1"/>
    <xf numFmtId="0" fontId="32" fillId="0" borderId="0" xfId="0" applyFont="1" applyFill="1"/>
    <xf numFmtId="0" fontId="33" fillId="0" borderId="0" xfId="0" applyFont="1" applyFill="1"/>
    <xf numFmtId="2" fontId="28" fillId="0" borderId="5" xfId="0" applyNumberFormat="1" applyFont="1" applyFill="1" applyBorder="1" applyAlignment="1">
      <alignment vertical="center"/>
    </xf>
    <xf numFmtId="0" fontId="34" fillId="0" borderId="0" xfId="0" applyFont="1"/>
    <xf numFmtId="0" fontId="35" fillId="0" borderId="0" xfId="0" applyFont="1"/>
    <xf numFmtId="3" fontId="19" fillId="6" borderId="5" xfId="0" applyNumberFormat="1" applyFont="1" applyFill="1" applyBorder="1" applyAlignment="1">
      <alignment horizontal="right" vertical="center"/>
    </xf>
    <xf numFmtId="4" fontId="27" fillId="0" borderId="5" xfId="0" applyNumberFormat="1" applyFont="1" applyFill="1" applyBorder="1" applyAlignment="1">
      <alignment horizontal="center" vertical="center"/>
    </xf>
    <xf numFmtId="0" fontId="32" fillId="0" borderId="0" xfId="0" applyFont="1"/>
    <xf numFmtId="0" fontId="33" fillId="0" borderId="0" xfId="0" applyFont="1"/>
    <xf numFmtId="3" fontId="16" fillId="0" borderId="0" xfId="0" applyNumberFormat="1" applyFont="1"/>
    <xf numFmtId="0" fontId="21" fillId="9" borderId="5" xfId="0" applyFont="1" applyFill="1" applyBorder="1" applyAlignment="1">
      <alignment horizontal="left" vertical="center" indent="1"/>
    </xf>
    <xf numFmtId="3" fontId="21" fillId="9" borderId="5" xfId="0" applyNumberFormat="1" applyFont="1" applyFill="1" applyBorder="1" applyAlignment="1">
      <alignment vertical="center"/>
    </xf>
    <xf numFmtId="2" fontId="24" fillId="9" borderId="5" xfId="0" applyNumberFormat="1" applyFont="1" applyFill="1" applyBorder="1" applyAlignment="1">
      <alignment vertical="center"/>
    </xf>
    <xf numFmtId="3" fontId="21" fillId="9" borderId="5" xfId="0" applyNumberFormat="1" applyFont="1" applyFill="1" applyBorder="1" applyAlignment="1">
      <alignment horizontal="right" vertical="center"/>
    </xf>
    <xf numFmtId="4" fontId="21" fillId="9" borderId="5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4" fontId="3" fillId="0" borderId="0" xfId="0" applyNumberFormat="1" applyFont="1"/>
    <xf numFmtId="3" fontId="20" fillId="0" borderId="5" xfId="0" applyNumberFormat="1" applyFont="1" applyFill="1" applyBorder="1" applyAlignment="1">
      <alignment vertical="center"/>
    </xf>
    <xf numFmtId="0" fontId="19" fillId="10" borderId="5" xfId="0" applyFont="1" applyFill="1" applyBorder="1" applyAlignment="1">
      <alignment vertical="center"/>
    </xf>
    <xf numFmtId="3" fontId="19" fillId="10" borderId="5" xfId="0" applyNumberFormat="1" applyFont="1" applyFill="1" applyBorder="1" applyAlignment="1">
      <alignment vertical="center"/>
    </xf>
    <xf numFmtId="2" fontId="24" fillId="10" borderId="5" xfId="0" applyNumberFormat="1" applyFont="1" applyFill="1" applyBorder="1" applyAlignment="1">
      <alignment vertical="center"/>
    </xf>
    <xf numFmtId="4" fontId="22" fillId="10" borderId="5" xfId="0" applyNumberFormat="1" applyFont="1" applyFill="1" applyBorder="1" applyAlignment="1">
      <alignment horizontal="center" vertical="center"/>
    </xf>
    <xf numFmtId="3" fontId="27" fillId="0" borderId="5" xfId="0" applyNumberFormat="1" applyFont="1" applyFill="1" applyBorder="1" applyAlignment="1">
      <alignment vertical="center"/>
    </xf>
    <xf numFmtId="0" fontId="14" fillId="0" borderId="0" xfId="0" applyFont="1"/>
    <xf numFmtId="4" fontId="33" fillId="0" borderId="0" xfId="0" applyNumberFormat="1" applyFont="1"/>
    <xf numFmtId="0" fontId="18" fillId="0" borderId="5" xfId="0" applyFont="1" applyFill="1" applyBorder="1" applyAlignment="1">
      <alignment horizontal="left" vertical="center" indent="1"/>
    </xf>
    <xf numFmtId="3" fontId="18" fillId="0" borderId="5" xfId="0" applyNumberFormat="1" applyFont="1" applyFill="1" applyBorder="1" applyAlignment="1">
      <alignment vertical="center"/>
    </xf>
    <xf numFmtId="3" fontId="36" fillId="0" borderId="5" xfId="0" applyNumberFormat="1" applyFont="1" applyFill="1" applyBorder="1" applyAlignment="1">
      <alignment vertical="center"/>
    </xf>
    <xf numFmtId="4" fontId="11" fillId="0" borderId="0" xfId="0" applyNumberFormat="1" applyFont="1" applyFill="1"/>
    <xf numFmtId="3" fontId="11" fillId="0" borderId="0" xfId="0" applyNumberFormat="1" applyFont="1"/>
    <xf numFmtId="0" fontId="11" fillId="0" borderId="0" xfId="0" applyFont="1" applyAlignment="1">
      <alignment horizontal="center" vertical="center"/>
    </xf>
    <xf numFmtId="4" fontId="11" fillId="0" borderId="0" xfId="0" applyNumberFormat="1" applyFont="1"/>
    <xf numFmtId="0" fontId="21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omez/Desktop/DOCUMENTO%20DE%202017/DOCUMENTO%20%20DE%202016/informe%20de%20fin%20de%20mes/informe%20de%20fin%20de%20mes/PLANTILLAS%20PARA%20LOS%20INFORMES%20DE%20FIN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MODIFICARLO"/>
      <sheetName val="Plantilla para el informe "/>
      <sheetName val="FUNCIONAMIENTO"/>
      <sheetName val="INVERSION"/>
      <sheetName val="Ejecucion de Gastos "/>
      <sheetName val="Ejecucion de Ingresos"/>
      <sheetName val="Res. de Ingresos y Gasto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 xml:space="preserve">   Mant. Y Reparación de Edificio</v>
          </cell>
        </row>
        <row r="39">
          <cell r="A39" t="str">
            <v xml:space="preserve">   Limpieza y Aseo del Edificio Hatillo (Parte 2)</v>
          </cell>
        </row>
        <row r="69">
          <cell r="A69" t="str">
            <v xml:space="preserve">   Adquisición de Placas y Calcomanias Vehiculares</v>
          </cell>
        </row>
        <row r="72">
          <cell r="A72" t="str">
            <v xml:space="preserve">   Consultoría Calle Uruguay y Vía Argentina</v>
          </cell>
        </row>
        <row r="75">
          <cell r="A75" t="str">
            <v xml:space="preserve">  Recolección de los Desechos del Mercado Agricola</v>
          </cell>
        </row>
        <row r="100">
          <cell r="A100" t="str">
            <v xml:space="preserve">   Mejoras existentes al Mercado Agricola Central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D9E60-7D6C-4CA0-BC19-5F018E95CD18}">
  <dimension ref="A1:U262"/>
  <sheetViews>
    <sheetView tabSelected="1" topLeftCell="A7" zoomScale="70" zoomScaleNormal="70" workbookViewId="0">
      <selection activeCell="J31" sqref="J31"/>
    </sheetView>
  </sheetViews>
  <sheetFormatPr baseColWidth="10" defaultRowHeight="15.75" x14ac:dyDescent="0.25"/>
  <cols>
    <col min="1" max="1" width="72.5703125" customWidth="1"/>
    <col min="2" max="2" width="14.28515625" style="84" customWidth="1"/>
    <col min="3" max="4" width="14.85546875" style="84" bestFit="1" customWidth="1"/>
    <col min="5" max="5" width="20.28515625" style="169" customWidth="1"/>
    <col min="6" max="6" width="15.140625" style="169" customWidth="1"/>
    <col min="7" max="7" width="17.140625" style="170" customWidth="1"/>
    <col min="8" max="8" width="16.42578125" style="172" customWidth="1"/>
    <col min="9" max="9" width="18.85546875" style="172" bestFit="1" customWidth="1"/>
    <col min="10" max="10" width="14.85546875" style="85" bestFit="1" customWidth="1"/>
    <col min="11" max="12" width="13.5703125" style="84" bestFit="1" customWidth="1"/>
    <col min="13" max="13" width="15" style="171" bestFit="1" customWidth="1"/>
    <col min="14" max="14" width="18" style="171" customWidth="1"/>
    <col min="16" max="16" width="18" style="19" customWidth="1"/>
  </cols>
  <sheetData>
    <row r="1" spans="1:21" s="2" customFormat="1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3"/>
    </row>
    <row r="2" spans="1:21" s="2" customFormat="1" ht="20.2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3"/>
    </row>
    <row r="3" spans="1:21" s="2" customFormat="1" ht="24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3"/>
    </row>
    <row r="4" spans="1:21" s="2" customFormat="1" ht="21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3"/>
    </row>
    <row r="5" spans="1:21" s="2" customFormat="1" ht="21" customHeight="1" x14ac:dyDescent="0.2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P5" s="3"/>
    </row>
    <row r="6" spans="1:21" s="2" customFormat="1" ht="21" customHeight="1" x14ac:dyDescent="0.2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P6" s="3"/>
    </row>
    <row r="7" spans="1:21" s="2" customFormat="1" ht="21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P7" s="3"/>
    </row>
    <row r="8" spans="1:21" s="2" customFormat="1" ht="54.95" customHeight="1" x14ac:dyDescent="0.2">
      <c r="A8" s="5" t="s">
        <v>6</v>
      </c>
      <c r="B8" s="6" t="s">
        <v>7</v>
      </c>
      <c r="C8" s="7"/>
      <c r="D8" s="8" t="s">
        <v>8</v>
      </c>
      <c r="E8" s="9" t="s">
        <v>9</v>
      </c>
      <c r="F8" s="9"/>
      <c r="G8" s="9"/>
      <c r="H8" s="10" t="s">
        <v>10</v>
      </c>
      <c r="I8" s="10" t="s">
        <v>11</v>
      </c>
      <c r="J8" s="8" t="s">
        <v>12</v>
      </c>
      <c r="K8" s="11" t="s">
        <v>13</v>
      </c>
      <c r="L8" s="12"/>
      <c r="M8" s="6" t="s">
        <v>14</v>
      </c>
      <c r="N8" s="7"/>
      <c r="P8" s="3"/>
    </row>
    <row r="9" spans="1:21" ht="65.099999999999994" customHeight="1" x14ac:dyDescent="0.2">
      <c r="A9" s="13"/>
      <c r="B9" s="14" t="s">
        <v>15</v>
      </c>
      <c r="C9" s="14" t="s">
        <v>16</v>
      </c>
      <c r="D9" s="15"/>
      <c r="E9" s="14" t="s">
        <v>17</v>
      </c>
      <c r="F9" s="14" t="s">
        <v>14</v>
      </c>
      <c r="G9" s="16" t="s">
        <v>18</v>
      </c>
      <c r="H9" s="17"/>
      <c r="I9" s="17"/>
      <c r="J9" s="15"/>
      <c r="K9" s="14" t="s">
        <v>19</v>
      </c>
      <c r="L9" s="14" t="s">
        <v>20</v>
      </c>
      <c r="M9" s="18" t="s">
        <v>21</v>
      </c>
      <c r="N9" s="18" t="s">
        <v>22</v>
      </c>
    </row>
    <row r="10" spans="1:21" ht="30" customHeight="1" x14ac:dyDescent="0.2">
      <c r="A10" s="20"/>
      <c r="B10" s="21">
        <v>1</v>
      </c>
      <c r="C10" s="21">
        <v>2</v>
      </c>
      <c r="D10" s="21">
        <v>3</v>
      </c>
      <c r="E10" s="21">
        <v>4</v>
      </c>
      <c r="F10" s="21" t="s">
        <v>23</v>
      </c>
      <c r="G10" s="16">
        <v>6</v>
      </c>
      <c r="H10" s="16">
        <v>7</v>
      </c>
      <c r="I10" s="16" t="s">
        <v>24</v>
      </c>
      <c r="J10" s="21">
        <v>9</v>
      </c>
      <c r="K10" s="14" t="s">
        <v>25</v>
      </c>
      <c r="L10" s="14" t="s">
        <v>26</v>
      </c>
      <c r="M10" s="22" t="s">
        <v>27</v>
      </c>
      <c r="N10" s="22" t="s">
        <v>28</v>
      </c>
    </row>
    <row r="11" spans="1:21" ht="8.2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21" ht="35.1" customHeight="1" x14ac:dyDescent="0.2">
      <c r="A12" s="26" t="s">
        <v>29</v>
      </c>
      <c r="B12" s="27">
        <f t="shared" ref="B12:H12" si="0">+B14+B15</f>
        <v>295622310</v>
      </c>
      <c r="C12" s="27">
        <f t="shared" si="0"/>
        <v>295622310</v>
      </c>
      <c r="D12" s="27">
        <f t="shared" si="0"/>
        <v>280272465</v>
      </c>
      <c r="E12" s="27">
        <f t="shared" si="0"/>
        <v>178207615</v>
      </c>
      <c r="F12" s="28">
        <f>E12/D12*100</f>
        <v>63.583704164445834</v>
      </c>
      <c r="G12" s="27">
        <f t="shared" si="0"/>
        <v>51414790</v>
      </c>
      <c r="H12" s="27">
        <f t="shared" si="0"/>
        <v>367434</v>
      </c>
      <c r="I12" s="27">
        <f>+E12+G12+H12</f>
        <v>229989839</v>
      </c>
      <c r="J12" s="27">
        <f>+J14+J15</f>
        <v>149410610</v>
      </c>
      <c r="K12" s="27">
        <f>+D12-I12</f>
        <v>50282626</v>
      </c>
      <c r="L12" s="27">
        <f>+C12-I12</f>
        <v>65632471</v>
      </c>
      <c r="M12" s="29">
        <f>+I12/D12*100</f>
        <v>82.059377113624052</v>
      </c>
      <c r="N12" s="29">
        <f>+I12/C12*100</f>
        <v>77.798539291571061</v>
      </c>
      <c r="P12" s="30"/>
    </row>
    <row r="13" spans="1:21" ht="6.75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21" ht="24.95" customHeight="1" x14ac:dyDescent="0.2">
      <c r="A14" s="34" t="s">
        <v>30</v>
      </c>
      <c r="B14" s="35">
        <f>+B23</f>
        <v>106650000</v>
      </c>
      <c r="C14" s="35">
        <f t="shared" ref="C14:J14" si="1">+C23</f>
        <v>105856223</v>
      </c>
      <c r="D14" s="35">
        <f t="shared" si="1"/>
        <v>90555628</v>
      </c>
      <c r="E14" s="35">
        <f t="shared" si="1"/>
        <v>70918488</v>
      </c>
      <c r="F14" s="36">
        <f>E14/D14*100</f>
        <v>78.314832072060724</v>
      </c>
      <c r="G14" s="35">
        <f t="shared" si="1"/>
        <v>1721093</v>
      </c>
      <c r="H14" s="35">
        <f t="shared" si="1"/>
        <v>367434</v>
      </c>
      <c r="I14" s="35">
        <f>+E14+G14+H14</f>
        <v>73007015</v>
      </c>
      <c r="J14" s="35">
        <f t="shared" si="1"/>
        <v>56777199</v>
      </c>
      <c r="K14" s="35">
        <f>+D14-I14</f>
        <v>17548613</v>
      </c>
      <c r="L14" s="35">
        <f>+C14-I14</f>
        <v>32849208</v>
      </c>
      <c r="M14" s="37">
        <f>+I14/D14*100</f>
        <v>80.62117906133895</v>
      </c>
      <c r="N14" s="37">
        <f>+I14/C14*100</f>
        <v>68.968089859015663</v>
      </c>
      <c r="O14" s="38"/>
      <c r="P14" s="30"/>
      <c r="Q14" s="38"/>
      <c r="R14" s="38"/>
      <c r="S14" s="38"/>
      <c r="T14" s="38"/>
      <c r="U14" s="38"/>
    </row>
    <row r="15" spans="1:21" ht="24.95" customHeight="1" x14ac:dyDescent="0.2">
      <c r="A15" s="34" t="s">
        <v>31</v>
      </c>
      <c r="B15" s="35">
        <f t="shared" ref="B15:J15" si="2">+B115</f>
        <v>188972310</v>
      </c>
      <c r="C15" s="35">
        <f t="shared" si="2"/>
        <v>189766087</v>
      </c>
      <c r="D15" s="35">
        <f t="shared" si="2"/>
        <v>189716837</v>
      </c>
      <c r="E15" s="35">
        <f t="shared" si="2"/>
        <v>107289127</v>
      </c>
      <c r="F15" s="36">
        <f>E15/D15*100</f>
        <v>56.552243172808112</v>
      </c>
      <c r="G15" s="35">
        <f t="shared" si="2"/>
        <v>49693697</v>
      </c>
      <c r="H15" s="35">
        <f t="shared" si="2"/>
        <v>0</v>
      </c>
      <c r="I15" s="35">
        <f>+E15+G15+H15</f>
        <v>156982824</v>
      </c>
      <c r="J15" s="35">
        <f t="shared" si="2"/>
        <v>92633411</v>
      </c>
      <c r="K15" s="35">
        <f>+D15-I15</f>
        <v>32734013</v>
      </c>
      <c r="L15" s="35">
        <f>+C15-I15</f>
        <v>32783263</v>
      </c>
      <c r="M15" s="37">
        <f>+I15/D15*100</f>
        <v>82.745857712143916</v>
      </c>
      <c r="N15" s="37">
        <f>+I15/C15*100</f>
        <v>82.724382676447348</v>
      </c>
      <c r="O15" s="38"/>
      <c r="P15" s="30"/>
      <c r="Q15" s="38"/>
      <c r="R15" s="38"/>
      <c r="S15" s="38"/>
      <c r="T15" s="38"/>
      <c r="U15" s="38"/>
    </row>
    <row r="16" spans="1:21" ht="18" customHeight="1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8"/>
      <c r="P16" s="30"/>
      <c r="Q16" s="38"/>
      <c r="R16" s="38"/>
      <c r="S16" s="38"/>
      <c r="T16" s="38"/>
      <c r="U16" s="38"/>
    </row>
    <row r="17" spans="1:16" ht="20.25" x14ac:dyDescent="0.2">
      <c r="A17" s="40" t="s">
        <v>32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6" s="42" customFormat="1" ht="18" customHeight="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P18" s="43"/>
    </row>
    <row r="19" spans="1:16" ht="54.95" customHeight="1" x14ac:dyDescent="0.2">
      <c r="A19" s="44" t="s">
        <v>6</v>
      </c>
      <c r="B19" s="45" t="s">
        <v>7</v>
      </c>
      <c r="C19" s="45"/>
      <c r="D19" s="46" t="s">
        <v>8</v>
      </c>
      <c r="E19" s="9" t="s">
        <v>9</v>
      </c>
      <c r="F19" s="9"/>
      <c r="G19" s="9"/>
      <c r="H19" s="47" t="s">
        <v>10</v>
      </c>
      <c r="I19" s="48" t="s">
        <v>11</v>
      </c>
      <c r="J19" s="46" t="s">
        <v>12</v>
      </c>
      <c r="K19" s="9" t="s">
        <v>13</v>
      </c>
      <c r="L19" s="9"/>
      <c r="M19" s="6" t="s">
        <v>14</v>
      </c>
      <c r="N19" s="7"/>
    </row>
    <row r="20" spans="1:16" ht="60" customHeight="1" x14ac:dyDescent="0.2">
      <c r="A20" s="44"/>
      <c r="B20" s="49" t="s">
        <v>15</v>
      </c>
      <c r="C20" s="49" t="s">
        <v>16</v>
      </c>
      <c r="D20" s="46"/>
      <c r="E20" s="49" t="s">
        <v>17</v>
      </c>
      <c r="F20" s="14" t="s">
        <v>14</v>
      </c>
      <c r="G20" s="50" t="s">
        <v>18</v>
      </c>
      <c r="H20" s="47"/>
      <c r="I20" s="51"/>
      <c r="J20" s="46"/>
      <c r="K20" s="49" t="s">
        <v>19</v>
      </c>
      <c r="L20" s="49" t="s">
        <v>20</v>
      </c>
      <c r="M20" s="18" t="s">
        <v>21</v>
      </c>
      <c r="N20" s="18" t="s">
        <v>22</v>
      </c>
    </row>
    <row r="21" spans="1:16" ht="30" customHeight="1" x14ac:dyDescent="0.2">
      <c r="A21" s="44"/>
      <c r="B21" s="21">
        <v>1</v>
      </c>
      <c r="C21" s="21">
        <v>2</v>
      </c>
      <c r="D21" s="21">
        <v>3</v>
      </c>
      <c r="E21" s="21">
        <v>4</v>
      </c>
      <c r="F21" s="21" t="s">
        <v>23</v>
      </c>
      <c r="G21" s="16">
        <v>6</v>
      </c>
      <c r="H21" s="16">
        <v>7</v>
      </c>
      <c r="I21" s="16" t="s">
        <v>24</v>
      </c>
      <c r="J21" s="21">
        <v>9</v>
      </c>
      <c r="K21" s="14" t="s">
        <v>25</v>
      </c>
      <c r="L21" s="14" t="s">
        <v>26</v>
      </c>
      <c r="M21" s="22" t="s">
        <v>27</v>
      </c>
      <c r="N21" s="22" t="s">
        <v>28</v>
      </c>
    </row>
    <row r="22" spans="1:16" ht="9.75" customHeight="1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</row>
    <row r="23" spans="1:16" ht="35.1" customHeight="1" x14ac:dyDescent="0.2">
      <c r="A23" s="55" t="s">
        <v>33</v>
      </c>
      <c r="B23" s="56">
        <f>+B25+B32+B40+B48+B50+B57+B64+B79+B91</f>
        <v>106650000</v>
      </c>
      <c r="C23" s="56">
        <f>+C25+C32+C40+C48+C50+C57+C64+C79+C91</f>
        <v>105856223</v>
      </c>
      <c r="D23" s="56">
        <f>+D25+D32+D40+D48+D50+D57+D64+D79+D91</f>
        <v>90555628</v>
      </c>
      <c r="E23" s="56">
        <f>+E25+E32+E40+E48+E50+E57+E64+E79+E91</f>
        <v>70918488</v>
      </c>
      <c r="F23" s="57">
        <f>E23/D23*100</f>
        <v>78.314832072060724</v>
      </c>
      <c r="G23" s="56">
        <f t="shared" ref="G23:L23" si="3">+G25+G32+G40+G48+G50+G57+G64+G79+G91</f>
        <v>1721093</v>
      </c>
      <c r="H23" s="56">
        <f t="shared" si="3"/>
        <v>367434</v>
      </c>
      <c r="I23" s="56">
        <f t="shared" si="3"/>
        <v>73007015</v>
      </c>
      <c r="J23" s="56">
        <f t="shared" si="3"/>
        <v>56777199</v>
      </c>
      <c r="K23" s="56">
        <f t="shared" si="3"/>
        <v>17548613</v>
      </c>
      <c r="L23" s="56">
        <f t="shared" si="3"/>
        <v>32849208</v>
      </c>
      <c r="M23" s="58">
        <f>+I23/D23*100</f>
        <v>80.62117906133895</v>
      </c>
      <c r="N23" s="58">
        <f>+I23/C23*100</f>
        <v>68.968089859015663</v>
      </c>
      <c r="P23" s="30"/>
    </row>
    <row r="24" spans="1:16" ht="9" customHeight="1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</row>
    <row r="25" spans="1:16" s="63" customFormat="1" ht="30" customHeight="1" x14ac:dyDescent="0.2">
      <c r="A25" s="59" t="s">
        <v>34</v>
      </c>
      <c r="B25" s="60">
        <f>+B26+B31</f>
        <v>25850782</v>
      </c>
      <c r="C25" s="60">
        <f t="shared" ref="C25:L25" si="4">+C26+C31</f>
        <v>26124887</v>
      </c>
      <c r="D25" s="60">
        <f t="shared" si="4"/>
        <v>19866957</v>
      </c>
      <c r="E25" s="60">
        <f t="shared" si="4"/>
        <v>18767602</v>
      </c>
      <c r="F25" s="61">
        <f>+E25/D25*100</f>
        <v>94.466414760952063</v>
      </c>
      <c r="G25" s="60">
        <f t="shared" si="4"/>
        <v>0</v>
      </c>
      <c r="H25" s="60">
        <f>+H26+H31</f>
        <v>3500</v>
      </c>
      <c r="I25" s="60">
        <f t="shared" si="4"/>
        <v>18771102</v>
      </c>
      <c r="J25" s="60">
        <f t="shared" si="4"/>
        <v>17605803</v>
      </c>
      <c r="K25" s="60">
        <f t="shared" si="4"/>
        <v>1095855</v>
      </c>
      <c r="L25" s="60">
        <f t="shared" si="4"/>
        <v>7353785</v>
      </c>
      <c r="M25" s="62">
        <f t="shared" ref="M25:M67" si="5">+I25/D25*100</f>
        <v>94.484031953157199</v>
      </c>
      <c r="N25" s="62">
        <f t="shared" ref="N25:N67" si="6">+I25/C25*100</f>
        <v>71.851418917142112</v>
      </c>
      <c r="P25" s="64"/>
    </row>
    <row r="26" spans="1:16" ht="24.95" customHeight="1" x14ac:dyDescent="0.2">
      <c r="A26" s="65" t="s">
        <v>35</v>
      </c>
      <c r="B26" s="66">
        <f>SUM(B27:B30)</f>
        <v>4194751</v>
      </c>
      <c r="C26" s="66">
        <f t="shared" ref="C26:L26" si="7">SUM(C27:C30)</f>
        <v>4293573</v>
      </c>
      <c r="D26" s="66">
        <f t="shared" si="7"/>
        <v>3940264</v>
      </c>
      <c r="E26" s="66">
        <f t="shared" si="7"/>
        <v>3070792</v>
      </c>
      <c r="F26" s="67">
        <f t="shared" ref="F26:F92" si="8">+E26/D26*100</f>
        <v>77.933661297821672</v>
      </c>
      <c r="G26" s="66">
        <f t="shared" si="7"/>
        <v>0</v>
      </c>
      <c r="H26" s="66">
        <f t="shared" si="7"/>
        <v>3500</v>
      </c>
      <c r="I26" s="66">
        <f t="shared" si="7"/>
        <v>3074292</v>
      </c>
      <c r="J26" s="66">
        <f t="shared" si="7"/>
        <v>2750697</v>
      </c>
      <c r="K26" s="66">
        <f t="shared" si="7"/>
        <v>865972</v>
      </c>
      <c r="L26" s="66">
        <f t="shared" si="7"/>
        <v>1219281</v>
      </c>
      <c r="M26" s="68">
        <f t="shared" si="5"/>
        <v>78.022487833302549</v>
      </c>
      <c r="N26" s="68">
        <f t="shared" si="6"/>
        <v>71.602183076891905</v>
      </c>
      <c r="P26" s="30"/>
    </row>
    <row r="27" spans="1:16" s="73" customFormat="1" ht="20.100000000000001" customHeight="1" x14ac:dyDescent="0.2">
      <c r="A27" s="69" t="s">
        <v>35</v>
      </c>
      <c r="B27" s="70">
        <v>1409149</v>
      </c>
      <c r="C27" s="70">
        <v>1409149</v>
      </c>
      <c r="D27" s="70">
        <v>1239427</v>
      </c>
      <c r="E27" s="70">
        <v>944437</v>
      </c>
      <c r="F27" s="67">
        <f t="shared" si="8"/>
        <v>76.199485730099468</v>
      </c>
      <c r="G27" s="71"/>
      <c r="H27" s="71"/>
      <c r="I27" s="71">
        <f>+E27+G27+H27</f>
        <v>944437</v>
      </c>
      <c r="J27" s="70">
        <v>861091</v>
      </c>
      <c r="K27" s="70">
        <f>+D27-I27</f>
        <v>294990</v>
      </c>
      <c r="L27" s="70">
        <f>+C27-I27</f>
        <v>464712</v>
      </c>
      <c r="M27" s="72">
        <f>+I27/D27*100</f>
        <v>76.199485730099468</v>
      </c>
      <c r="N27" s="72">
        <f>+I27/C27*100</f>
        <v>67.021798262639365</v>
      </c>
      <c r="P27" s="30"/>
    </row>
    <row r="28" spans="1:16" ht="20.100000000000001" customHeight="1" x14ac:dyDescent="0.2">
      <c r="A28" s="69" t="s">
        <v>36</v>
      </c>
      <c r="B28" s="71">
        <v>2093972</v>
      </c>
      <c r="C28" s="71">
        <v>2078909</v>
      </c>
      <c r="D28" s="70">
        <v>2046417</v>
      </c>
      <c r="E28" s="71">
        <v>1607393</v>
      </c>
      <c r="F28" s="67">
        <f t="shared" si="8"/>
        <v>78.546698937704278</v>
      </c>
      <c r="G28" s="71"/>
      <c r="H28" s="71"/>
      <c r="I28" s="71">
        <f t="shared" ref="I28:I30" si="9">+E28+G28+H28</f>
        <v>1607393</v>
      </c>
      <c r="J28" s="70">
        <v>1536007</v>
      </c>
      <c r="K28" s="70">
        <f t="shared" ref="K28:K30" si="10">+D28-I28</f>
        <v>439024</v>
      </c>
      <c r="L28" s="70">
        <f>+C28-I28</f>
        <v>471516</v>
      </c>
      <c r="M28" s="72">
        <f t="shared" si="5"/>
        <v>78.546698937704278</v>
      </c>
      <c r="N28" s="72">
        <f t="shared" si="6"/>
        <v>77.319064951856959</v>
      </c>
      <c r="P28" s="30"/>
    </row>
    <row r="29" spans="1:16" s="73" customFormat="1" ht="20.100000000000001" customHeight="1" x14ac:dyDescent="0.2">
      <c r="A29" s="69" t="s">
        <v>37</v>
      </c>
      <c r="B29" s="71">
        <v>591756</v>
      </c>
      <c r="C29" s="71">
        <v>697548</v>
      </c>
      <c r="D29" s="70">
        <v>555894</v>
      </c>
      <c r="E29" s="71">
        <v>459009</v>
      </c>
      <c r="F29" s="67">
        <f t="shared" si="8"/>
        <v>82.571317553346503</v>
      </c>
      <c r="G29" s="71"/>
      <c r="H29" s="71">
        <v>3500</v>
      </c>
      <c r="I29" s="71">
        <f t="shared" si="9"/>
        <v>462509</v>
      </c>
      <c r="J29" s="70">
        <v>333289</v>
      </c>
      <c r="K29" s="70">
        <f t="shared" si="10"/>
        <v>93385</v>
      </c>
      <c r="L29" s="70">
        <f>+C29-I29</f>
        <v>235039</v>
      </c>
      <c r="M29" s="72">
        <f t="shared" si="5"/>
        <v>83.200933991012676</v>
      </c>
      <c r="N29" s="72">
        <f t="shared" si="6"/>
        <v>66.304971127434953</v>
      </c>
      <c r="P29" s="30"/>
    </row>
    <row r="30" spans="1:16" ht="20.100000000000001" customHeight="1" x14ac:dyDescent="0.2">
      <c r="A30" s="69" t="s">
        <v>38</v>
      </c>
      <c r="B30" s="71">
        <v>99874</v>
      </c>
      <c r="C30" s="71">
        <v>107967</v>
      </c>
      <c r="D30" s="70">
        <v>98526</v>
      </c>
      <c r="E30" s="71">
        <v>59953</v>
      </c>
      <c r="F30" s="67">
        <f t="shared" si="8"/>
        <v>60.849927937803216</v>
      </c>
      <c r="G30" s="71"/>
      <c r="H30" s="71"/>
      <c r="I30" s="71">
        <f t="shared" si="9"/>
        <v>59953</v>
      </c>
      <c r="J30" s="70">
        <v>20310</v>
      </c>
      <c r="K30" s="70">
        <f t="shared" si="10"/>
        <v>38573</v>
      </c>
      <c r="L30" s="70">
        <f>+C30-I30</f>
        <v>48014</v>
      </c>
      <c r="M30" s="72">
        <f t="shared" si="5"/>
        <v>60.849927937803216</v>
      </c>
      <c r="N30" s="72">
        <f t="shared" si="6"/>
        <v>55.529004232774824</v>
      </c>
      <c r="P30" s="30"/>
    </row>
    <row r="31" spans="1:16" s="73" customFormat="1" ht="24.95" customHeight="1" x14ac:dyDescent="0.2">
      <c r="A31" s="65" t="s">
        <v>39</v>
      </c>
      <c r="B31" s="74">
        <v>21656031</v>
      </c>
      <c r="C31" s="74">
        <v>21831314</v>
      </c>
      <c r="D31" s="66">
        <v>15926693</v>
      </c>
      <c r="E31" s="74">
        <v>15696810</v>
      </c>
      <c r="F31" s="67">
        <f t="shared" si="8"/>
        <v>98.556618125306997</v>
      </c>
      <c r="G31" s="74"/>
      <c r="H31" s="74"/>
      <c r="I31" s="74">
        <f>+E31+G31+H31</f>
        <v>15696810</v>
      </c>
      <c r="J31" s="66">
        <v>14855106</v>
      </c>
      <c r="K31" s="66">
        <f>+D31-I31</f>
        <v>229883</v>
      </c>
      <c r="L31" s="66">
        <f>+C31-I31</f>
        <v>6134504</v>
      </c>
      <c r="M31" s="68">
        <f t="shared" si="5"/>
        <v>98.556618125306997</v>
      </c>
      <c r="N31" s="68">
        <f t="shared" si="6"/>
        <v>71.900436226605507</v>
      </c>
      <c r="P31" s="30"/>
    </row>
    <row r="32" spans="1:16" s="63" customFormat="1" ht="30" customHeight="1" x14ac:dyDescent="0.2">
      <c r="A32" s="59" t="s">
        <v>40</v>
      </c>
      <c r="B32" s="75">
        <f>+B33+B35+B38</f>
        <v>18977087</v>
      </c>
      <c r="C32" s="75">
        <f t="shared" ref="C32:L32" si="11">+C33+C35+C38</f>
        <v>19807856</v>
      </c>
      <c r="D32" s="75">
        <f t="shared" si="11"/>
        <v>18817932</v>
      </c>
      <c r="E32" s="75">
        <f t="shared" si="11"/>
        <v>12824990</v>
      </c>
      <c r="F32" s="61">
        <f t="shared" si="8"/>
        <v>68.153025529053878</v>
      </c>
      <c r="G32" s="75">
        <f t="shared" si="11"/>
        <v>297743</v>
      </c>
      <c r="H32" s="75">
        <f>+H33+H35+H38</f>
        <v>60053</v>
      </c>
      <c r="I32" s="75">
        <f t="shared" si="11"/>
        <v>13182786</v>
      </c>
      <c r="J32" s="75">
        <f>+J33+J35+J38</f>
        <v>10187993</v>
      </c>
      <c r="K32" s="75">
        <f t="shared" si="11"/>
        <v>5635146</v>
      </c>
      <c r="L32" s="75">
        <f t="shared" si="11"/>
        <v>6625070</v>
      </c>
      <c r="M32" s="76">
        <f t="shared" si="5"/>
        <v>70.054382171218393</v>
      </c>
      <c r="N32" s="76">
        <f t="shared" si="6"/>
        <v>66.55332106614668</v>
      </c>
      <c r="P32" s="30"/>
    </row>
    <row r="33" spans="1:16" s="73" customFormat="1" ht="24.95" customHeight="1" x14ac:dyDescent="0.2">
      <c r="A33" s="65" t="s">
        <v>41</v>
      </c>
      <c r="B33" s="66">
        <f>+B34</f>
        <v>2693812</v>
      </c>
      <c r="C33" s="66">
        <f t="shared" ref="C33:L33" si="12">+C34</f>
        <v>2942515</v>
      </c>
      <c r="D33" s="66">
        <f t="shared" si="12"/>
        <v>2618107</v>
      </c>
      <c r="E33" s="66">
        <f>+E34</f>
        <v>1862258</v>
      </c>
      <c r="F33" s="67">
        <f t="shared" si="8"/>
        <v>71.129942359116711</v>
      </c>
      <c r="G33" s="66">
        <f t="shared" si="12"/>
        <v>0</v>
      </c>
      <c r="H33" s="66">
        <f t="shared" si="12"/>
        <v>27375</v>
      </c>
      <c r="I33" s="66">
        <f t="shared" si="12"/>
        <v>1889633</v>
      </c>
      <c r="J33" s="66">
        <f t="shared" si="12"/>
        <v>1472166</v>
      </c>
      <c r="K33" s="66">
        <f t="shared" si="12"/>
        <v>728474</v>
      </c>
      <c r="L33" s="66">
        <f t="shared" si="12"/>
        <v>1052882</v>
      </c>
      <c r="M33" s="68">
        <f t="shared" si="5"/>
        <v>72.175545155335513</v>
      </c>
      <c r="N33" s="68">
        <f t="shared" si="6"/>
        <v>64.218296253375087</v>
      </c>
      <c r="P33" s="30"/>
    </row>
    <row r="34" spans="1:16" ht="20.100000000000001" customHeight="1" x14ac:dyDescent="0.2">
      <c r="A34" s="69" t="s">
        <v>42</v>
      </c>
      <c r="B34" s="71">
        <v>2693812</v>
      </c>
      <c r="C34" s="71">
        <v>2942515</v>
      </c>
      <c r="D34" s="71">
        <v>2618107</v>
      </c>
      <c r="E34" s="71">
        <v>1862258</v>
      </c>
      <c r="F34" s="67">
        <f t="shared" si="8"/>
        <v>71.129942359116711</v>
      </c>
      <c r="G34" s="71"/>
      <c r="H34" s="70">
        <v>27375</v>
      </c>
      <c r="I34" s="71">
        <f>+E34+G34+H34</f>
        <v>1889633</v>
      </c>
      <c r="J34" s="70">
        <v>1472166</v>
      </c>
      <c r="K34" s="70">
        <f>+D34-I34</f>
        <v>728474</v>
      </c>
      <c r="L34" s="70">
        <f>+C34-I34</f>
        <v>1052882</v>
      </c>
      <c r="M34" s="77">
        <f t="shared" si="5"/>
        <v>72.175545155335513</v>
      </c>
      <c r="N34" s="77">
        <f t="shared" si="6"/>
        <v>64.218296253375087</v>
      </c>
      <c r="P34" s="30"/>
    </row>
    <row r="35" spans="1:16" ht="24.95" customHeight="1" x14ac:dyDescent="0.2">
      <c r="A35" s="65" t="s">
        <v>43</v>
      </c>
      <c r="B35" s="66">
        <f>+B36+B37</f>
        <v>7104351</v>
      </c>
      <c r="C35" s="66">
        <f t="shared" ref="C35:L35" si="13">+C36+C37</f>
        <v>6770232</v>
      </c>
      <c r="D35" s="66">
        <f t="shared" si="13"/>
        <v>6563978</v>
      </c>
      <c r="E35" s="66">
        <f>+E36+E37</f>
        <v>3268715</v>
      </c>
      <c r="F35" s="67">
        <f t="shared" si="8"/>
        <v>49.797775068715957</v>
      </c>
      <c r="G35" s="66">
        <f t="shared" si="13"/>
        <v>297743</v>
      </c>
      <c r="H35" s="66">
        <f t="shared" si="13"/>
        <v>0</v>
      </c>
      <c r="I35" s="66">
        <f t="shared" si="13"/>
        <v>3566458</v>
      </c>
      <c r="J35" s="66">
        <f t="shared" si="13"/>
        <v>2666800</v>
      </c>
      <c r="K35" s="66">
        <f t="shared" si="13"/>
        <v>2997520</v>
      </c>
      <c r="L35" s="66">
        <f t="shared" si="13"/>
        <v>3203774</v>
      </c>
      <c r="M35" s="68">
        <f t="shared" si="5"/>
        <v>54.333789662305385</v>
      </c>
      <c r="N35" s="68">
        <f t="shared" si="6"/>
        <v>52.678519731672409</v>
      </c>
      <c r="P35" s="30"/>
    </row>
    <row r="36" spans="1:16" s="73" customFormat="1" ht="20.100000000000001" customHeight="1" x14ac:dyDescent="0.2">
      <c r="A36" s="69" t="s">
        <v>43</v>
      </c>
      <c r="B36" s="71">
        <v>846455</v>
      </c>
      <c r="C36" s="71">
        <v>853039</v>
      </c>
      <c r="D36" s="71">
        <v>664201</v>
      </c>
      <c r="E36" s="71">
        <v>560086</v>
      </c>
      <c r="F36" s="67">
        <f t="shared" si="8"/>
        <v>84.324775181006956</v>
      </c>
      <c r="G36" s="71"/>
      <c r="H36" s="70"/>
      <c r="I36" s="71">
        <f>+E36+G36+H36</f>
        <v>560086</v>
      </c>
      <c r="J36" s="70">
        <v>395207</v>
      </c>
      <c r="K36" s="70">
        <f>+D36-I36</f>
        <v>104115</v>
      </c>
      <c r="L36" s="70">
        <f>+C36-I36</f>
        <v>292953</v>
      </c>
      <c r="M36" s="72">
        <f t="shared" si="5"/>
        <v>84.324775181006956</v>
      </c>
      <c r="N36" s="72">
        <f t="shared" si="6"/>
        <v>65.657724910584392</v>
      </c>
      <c r="P36" s="30"/>
    </row>
    <row r="37" spans="1:16" s="73" customFormat="1" ht="20.100000000000001" customHeight="1" x14ac:dyDescent="0.2">
      <c r="A37" s="78" t="s">
        <v>44</v>
      </c>
      <c r="B37" s="70">
        <v>6257896</v>
      </c>
      <c r="C37" s="70">
        <v>5917193</v>
      </c>
      <c r="D37" s="70">
        <v>5899777</v>
      </c>
      <c r="E37" s="70">
        <v>2708629</v>
      </c>
      <c r="F37" s="67">
        <f t="shared" si="8"/>
        <v>45.910701370577229</v>
      </c>
      <c r="G37" s="70">
        <v>297743</v>
      </c>
      <c r="H37" s="70"/>
      <c r="I37" s="71">
        <f>+E37+G37+H37</f>
        <v>3006372</v>
      </c>
      <c r="J37" s="70">
        <v>2271593</v>
      </c>
      <c r="K37" s="70">
        <f>+D37-I37</f>
        <v>2893405</v>
      </c>
      <c r="L37" s="70">
        <f>+C37-I37</f>
        <v>2910821</v>
      </c>
      <c r="M37" s="72">
        <f t="shared" si="5"/>
        <v>50.957383643483482</v>
      </c>
      <c r="N37" s="72">
        <f t="shared" si="6"/>
        <v>50.807401414826245</v>
      </c>
      <c r="P37" s="30"/>
    </row>
    <row r="38" spans="1:16" ht="24.95" customHeight="1" x14ac:dyDescent="0.2">
      <c r="A38" s="65" t="s">
        <v>45</v>
      </c>
      <c r="B38" s="66">
        <f>+B39</f>
        <v>9178924</v>
      </c>
      <c r="C38" s="66">
        <f t="shared" ref="C38:L38" si="14">+C39</f>
        <v>10095109</v>
      </c>
      <c r="D38" s="66">
        <f t="shared" si="14"/>
        <v>9635847</v>
      </c>
      <c r="E38" s="66">
        <f t="shared" si="14"/>
        <v>7694017</v>
      </c>
      <c r="F38" s="67">
        <f t="shared" si="8"/>
        <v>79.847853541053524</v>
      </c>
      <c r="G38" s="66">
        <f t="shared" si="14"/>
        <v>0</v>
      </c>
      <c r="H38" s="66">
        <f t="shared" si="14"/>
        <v>32678</v>
      </c>
      <c r="I38" s="66">
        <f>+I39</f>
        <v>7726695</v>
      </c>
      <c r="J38" s="66">
        <f t="shared" si="14"/>
        <v>6049027</v>
      </c>
      <c r="K38" s="66">
        <f t="shared" si="14"/>
        <v>1909152</v>
      </c>
      <c r="L38" s="66">
        <f t="shared" si="14"/>
        <v>2368414</v>
      </c>
      <c r="M38" s="68">
        <f t="shared" si="5"/>
        <v>80.186983043628643</v>
      </c>
      <c r="N38" s="68">
        <f t="shared" si="6"/>
        <v>76.538995269887621</v>
      </c>
      <c r="P38" s="30"/>
    </row>
    <row r="39" spans="1:16" ht="20.100000000000001" customHeight="1" x14ac:dyDescent="0.2">
      <c r="A39" s="69" t="s">
        <v>46</v>
      </c>
      <c r="B39" s="71">
        <v>9178924</v>
      </c>
      <c r="C39" s="71">
        <v>10095109</v>
      </c>
      <c r="D39" s="71">
        <v>9635847</v>
      </c>
      <c r="E39" s="71">
        <v>7694017</v>
      </c>
      <c r="F39" s="67">
        <f t="shared" si="8"/>
        <v>79.847853541053524</v>
      </c>
      <c r="G39" s="71"/>
      <c r="H39" s="70">
        <v>32678</v>
      </c>
      <c r="I39" s="71">
        <f>+E39+G39+H39</f>
        <v>7726695</v>
      </c>
      <c r="J39" s="70">
        <v>6049027</v>
      </c>
      <c r="K39" s="70">
        <f>+D39-I39</f>
        <v>1909152</v>
      </c>
      <c r="L39" s="70">
        <f>+C39-I39</f>
        <v>2368414</v>
      </c>
      <c r="M39" s="77">
        <f t="shared" si="5"/>
        <v>80.186983043628643</v>
      </c>
      <c r="N39" s="77">
        <f t="shared" si="6"/>
        <v>76.538995269887621</v>
      </c>
      <c r="P39" s="30"/>
    </row>
    <row r="40" spans="1:16" s="79" customFormat="1" ht="30" customHeight="1" x14ac:dyDescent="0.2">
      <c r="A40" s="59" t="s">
        <v>47</v>
      </c>
      <c r="B40" s="75">
        <f>+B41+B44+B46</f>
        <v>2176235</v>
      </c>
      <c r="C40" s="75">
        <f t="shared" ref="C40:L40" si="15">+C41+C44+C46</f>
        <v>2315656</v>
      </c>
      <c r="D40" s="75">
        <f t="shared" si="15"/>
        <v>2089996</v>
      </c>
      <c r="E40" s="75">
        <f t="shared" si="15"/>
        <v>1570734</v>
      </c>
      <c r="F40" s="61">
        <f t="shared" si="8"/>
        <v>75.154880679197461</v>
      </c>
      <c r="G40" s="75">
        <f t="shared" si="15"/>
        <v>0</v>
      </c>
      <c r="H40" s="75">
        <f t="shared" si="15"/>
        <v>5969</v>
      </c>
      <c r="I40" s="75">
        <f t="shared" si="15"/>
        <v>1576703</v>
      </c>
      <c r="J40" s="75">
        <f t="shared" si="15"/>
        <v>1154185</v>
      </c>
      <c r="K40" s="75">
        <f t="shared" si="15"/>
        <v>513293</v>
      </c>
      <c r="L40" s="75">
        <f t="shared" si="15"/>
        <v>738953</v>
      </c>
      <c r="M40" s="76">
        <f t="shared" si="5"/>
        <v>75.440479311922132</v>
      </c>
      <c r="N40" s="76">
        <f t="shared" si="6"/>
        <v>68.088826665100513</v>
      </c>
      <c r="P40" s="30"/>
    </row>
    <row r="41" spans="1:16" ht="24.95" customHeight="1" x14ac:dyDescent="0.2">
      <c r="A41" s="65" t="s">
        <v>48</v>
      </c>
      <c r="B41" s="66">
        <f>+B42+B43</f>
        <v>289009</v>
      </c>
      <c r="C41" s="66">
        <f t="shared" ref="C41:L41" si="16">+C42+C43</f>
        <v>306052</v>
      </c>
      <c r="D41" s="66">
        <f t="shared" si="16"/>
        <v>243780</v>
      </c>
      <c r="E41" s="66">
        <f t="shared" si="16"/>
        <v>201312</v>
      </c>
      <c r="F41" s="67">
        <f t="shared" si="8"/>
        <v>82.579374846172783</v>
      </c>
      <c r="G41" s="66">
        <f t="shared" si="16"/>
        <v>0</v>
      </c>
      <c r="H41" s="66">
        <f t="shared" si="16"/>
        <v>0</v>
      </c>
      <c r="I41" s="66">
        <f t="shared" si="16"/>
        <v>201312</v>
      </c>
      <c r="J41" s="66">
        <f t="shared" si="16"/>
        <v>140358</v>
      </c>
      <c r="K41" s="66">
        <f t="shared" si="16"/>
        <v>42468</v>
      </c>
      <c r="L41" s="66">
        <f t="shared" si="16"/>
        <v>104740</v>
      </c>
      <c r="M41" s="68">
        <f t="shared" si="5"/>
        <v>82.579374846172783</v>
      </c>
      <c r="N41" s="68">
        <f t="shared" si="6"/>
        <v>65.777057493497836</v>
      </c>
      <c r="P41" s="30"/>
    </row>
    <row r="42" spans="1:16" s="73" customFormat="1" ht="20.100000000000001" customHeight="1" x14ac:dyDescent="0.2">
      <c r="A42" s="69" t="s">
        <v>49</v>
      </c>
      <c r="B42" s="71">
        <v>261409</v>
      </c>
      <c r="C42" s="71">
        <v>278452</v>
      </c>
      <c r="D42" s="71">
        <v>216180</v>
      </c>
      <c r="E42" s="71">
        <v>197521</v>
      </c>
      <c r="F42" s="67">
        <f t="shared" si="8"/>
        <v>91.368766768433716</v>
      </c>
      <c r="G42" s="71"/>
      <c r="H42" s="71"/>
      <c r="I42" s="71">
        <f>+E42+G42+H42</f>
        <v>197521</v>
      </c>
      <c r="J42" s="70">
        <v>137604</v>
      </c>
      <c r="K42" s="70">
        <f>+D42-I42</f>
        <v>18659</v>
      </c>
      <c r="L42" s="70">
        <f>+C42-I42</f>
        <v>80931</v>
      </c>
      <c r="M42" s="77">
        <f t="shared" si="5"/>
        <v>91.368766768433716</v>
      </c>
      <c r="N42" s="77">
        <f t="shared" si="6"/>
        <v>70.935385631994023</v>
      </c>
      <c r="P42" s="30"/>
    </row>
    <row r="43" spans="1:16" ht="20.100000000000001" customHeight="1" x14ac:dyDescent="0.2">
      <c r="A43" s="80" t="s">
        <v>50</v>
      </c>
      <c r="B43" s="70">
        <v>27600</v>
      </c>
      <c r="C43" s="70">
        <v>27600</v>
      </c>
      <c r="D43" s="70">
        <v>27600</v>
      </c>
      <c r="E43" s="70">
        <v>3791</v>
      </c>
      <c r="F43" s="67">
        <f t="shared" si="8"/>
        <v>13.735507246376812</v>
      </c>
      <c r="G43" s="70"/>
      <c r="H43" s="71"/>
      <c r="I43" s="71">
        <f>+E43+G43+H43</f>
        <v>3791</v>
      </c>
      <c r="J43" s="70">
        <v>2754</v>
      </c>
      <c r="K43" s="70">
        <f>+D43-I43</f>
        <v>23809</v>
      </c>
      <c r="L43" s="70">
        <f>+C43-I43</f>
        <v>23809</v>
      </c>
      <c r="M43" s="77">
        <f t="shared" si="5"/>
        <v>13.735507246376812</v>
      </c>
      <c r="N43" s="77">
        <f t="shared" si="6"/>
        <v>13.735507246376812</v>
      </c>
      <c r="P43" s="30"/>
    </row>
    <row r="44" spans="1:16" ht="30" customHeight="1" x14ac:dyDescent="0.2">
      <c r="A44" s="81" t="s">
        <v>51</v>
      </c>
      <c r="B44" s="66">
        <f>+B45</f>
        <v>1731725</v>
      </c>
      <c r="C44" s="66">
        <f t="shared" ref="C44:L44" si="17">+C45</f>
        <v>1864603</v>
      </c>
      <c r="D44" s="66">
        <f t="shared" si="17"/>
        <v>1725579</v>
      </c>
      <c r="E44" s="66">
        <f t="shared" si="17"/>
        <v>1283054</v>
      </c>
      <c r="F44" s="67">
        <f t="shared" si="8"/>
        <v>74.354984616757619</v>
      </c>
      <c r="G44" s="74">
        <f t="shared" si="17"/>
        <v>0</v>
      </c>
      <c r="H44" s="74">
        <f t="shared" si="17"/>
        <v>1069</v>
      </c>
      <c r="I44" s="74">
        <f t="shared" si="17"/>
        <v>1284123</v>
      </c>
      <c r="J44" s="74">
        <f t="shared" si="17"/>
        <v>952625</v>
      </c>
      <c r="K44" s="74">
        <f t="shared" si="17"/>
        <v>441456</v>
      </c>
      <c r="L44" s="74">
        <f t="shared" si="17"/>
        <v>580480</v>
      </c>
      <c r="M44" s="68">
        <f t="shared" si="5"/>
        <v>74.416934837524096</v>
      </c>
      <c r="N44" s="68">
        <f t="shared" si="6"/>
        <v>68.868440091536911</v>
      </c>
      <c r="P44" s="30"/>
    </row>
    <row r="45" spans="1:16" s="73" customFormat="1" ht="20.100000000000001" customHeight="1" x14ac:dyDescent="0.2">
      <c r="A45" s="80" t="s">
        <v>52</v>
      </c>
      <c r="B45" s="70">
        <v>1731725</v>
      </c>
      <c r="C45" s="70">
        <v>1864603</v>
      </c>
      <c r="D45" s="70">
        <v>1725579</v>
      </c>
      <c r="E45" s="70">
        <v>1283054</v>
      </c>
      <c r="F45" s="67">
        <f t="shared" si="8"/>
        <v>74.354984616757619</v>
      </c>
      <c r="G45" s="70"/>
      <c r="H45" s="70">
        <v>1069</v>
      </c>
      <c r="I45" s="71">
        <f>+E45+G45+H45</f>
        <v>1284123</v>
      </c>
      <c r="J45" s="70">
        <v>952625</v>
      </c>
      <c r="K45" s="70">
        <f>+D45-I45</f>
        <v>441456</v>
      </c>
      <c r="L45" s="70">
        <f>+C45-I45</f>
        <v>580480</v>
      </c>
      <c r="M45" s="77">
        <f t="shared" si="5"/>
        <v>74.416934837524096</v>
      </c>
      <c r="N45" s="77">
        <f t="shared" si="6"/>
        <v>68.868440091536911</v>
      </c>
      <c r="P45" s="30"/>
    </row>
    <row r="46" spans="1:16" ht="24.95" customHeight="1" x14ac:dyDescent="0.2">
      <c r="A46" s="81" t="s">
        <v>53</v>
      </c>
      <c r="B46" s="66">
        <f>+B47</f>
        <v>155501</v>
      </c>
      <c r="C46" s="66">
        <f t="shared" ref="C46:L46" si="18">+C47</f>
        <v>145001</v>
      </c>
      <c r="D46" s="66">
        <f t="shared" si="18"/>
        <v>120637</v>
      </c>
      <c r="E46" s="66">
        <f t="shared" si="18"/>
        <v>86368</v>
      </c>
      <c r="F46" s="67">
        <f t="shared" si="8"/>
        <v>71.593292273514763</v>
      </c>
      <c r="G46" s="74">
        <f t="shared" si="18"/>
        <v>0</v>
      </c>
      <c r="H46" s="74">
        <f t="shared" si="18"/>
        <v>4900</v>
      </c>
      <c r="I46" s="74">
        <f t="shared" si="18"/>
        <v>91268</v>
      </c>
      <c r="J46" s="74">
        <f t="shared" si="18"/>
        <v>61202</v>
      </c>
      <c r="K46" s="74">
        <f t="shared" si="18"/>
        <v>29369</v>
      </c>
      <c r="L46" s="74">
        <f t="shared" si="18"/>
        <v>53733</v>
      </c>
      <c r="M46" s="68">
        <f t="shared" si="5"/>
        <v>75.655064366653676</v>
      </c>
      <c r="N46" s="68">
        <f t="shared" si="6"/>
        <v>62.94301418610906</v>
      </c>
      <c r="P46" s="30"/>
    </row>
    <row r="47" spans="1:16" s="73" customFormat="1" ht="20.100000000000001" customHeight="1" x14ac:dyDescent="0.2">
      <c r="A47" s="80" t="s">
        <v>54</v>
      </c>
      <c r="B47" s="70">
        <v>155501</v>
      </c>
      <c r="C47" s="70">
        <v>145001</v>
      </c>
      <c r="D47" s="70">
        <v>120637</v>
      </c>
      <c r="E47" s="70">
        <v>86368</v>
      </c>
      <c r="F47" s="67">
        <f t="shared" si="8"/>
        <v>71.593292273514763</v>
      </c>
      <c r="G47" s="70"/>
      <c r="H47" s="71">
        <v>4900</v>
      </c>
      <c r="I47" s="71">
        <f>+E47+G47+H47</f>
        <v>91268</v>
      </c>
      <c r="J47" s="70">
        <v>61202</v>
      </c>
      <c r="K47" s="70">
        <f>+D47-I47</f>
        <v>29369</v>
      </c>
      <c r="L47" s="70">
        <f>+C47-I47</f>
        <v>53733</v>
      </c>
      <c r="M47" s="77">
        <f t="shared" si="5"/>
        <v>75.655064366653676</v>
      </c>
      <c r="N47" s="77">
        <f t="shared" si="6"/>
        <v>62.94301418610906</v>
      </c>
      <c r="P47" s="30"/>
    </row>
    <row r="48" spans="1:16" s="63" customFormat="1" ht="30" customHeight="1" x14ac:dyDescent="0.2">
      <c r="A48" s="59" t="s">
        <v>55</v>
      </c>
      <c r="B48" s="75">
        <f>+B49</f>
        <v>2139627</v>
      </c>
      <c r="C48" s="75">
        <f t="shared" ref="C48:L48" si="19">+C49</f>
        <v>931043</v>
      </c>
      <c r="D48" s="75">
        <f t="shared" si="19"/>
        <v>776433</v>
      </c>
      <c r="E48" s="75">
        <f t="shared" si="19"/>
        <v>477574</v>
      </c>
      <c r="F48" s="61">
        <f t="shared" si="8"/>
        <v>61.508720005460873</v>
      </c>
      <c r="G48" s="75">
        <f t="shared" si="19"/>
        <v>0</v>
      </c>
      <c r="H48" s="75">
        <f t="shared" si="19"/>
        <v>0</v>
      </c>
      <c r="I48" s="75">
        <f t="shared" si="19"/>
        <v>477574</v>
      </c>
      <c r="J48" s="75">
        <f t="shared" si="19"/>
        <v>396831</v>
      </c>
      <c r="K48" s="75">
        <f t="shared" si="19"/>
        <v>298859</v>
      </c>
      <c r="L48" s="75">
        <f t="shared" si="19"/>
        <v>453469</v>
      </c>
      <c r="M48" s="76">
        <f t="shared" si="5"/>
        <v>61.508720005460873</v>
      </c>
      <c r="N48" s="76">
        <f t="shared" si="6"/>
        <v>51.294515935354227</v>
      </c>
      <c r="P48" s="30"/>
    </row>
    <row r="49" spans="1:16" ht="24.95" customHeight="1" x14ac:dyDescent="0.2">
      <c r="A49" s="82" t="s">
        <v>56</v>
      </c>
      <c r="B49" s="74">
        <v>2139627</v>
      </c>
      <c r="C49" s="71">
        <v>931043</v>
      </c>
      <c r="D49" s="71">
        <v>776433</v>
      </c>
      <c r="E49" s="71">
        <v>477574</v>
      </c>
      <c r="F49" s="67">
        <f t="shared" si="8"/>
        <v>61.508720005460873</v>
      </c>
      <c r="G49" s="71"/>
      <c r="H49" s="71"/>
      <c r="I49" s="71">
        <f>+E49+G49+H49</f>
        <v>477574</v>
      </c>
      <c r="J49" s="70">
        <v>396831</v>
      </c>
      <c r="K49" s="66">
        <f>+D49-I49</f>
        <v>298859</v>
      </c>
      <c r="L49" s="66">
        <f>+C49-I49</f>
        <v>453469</v>
      </c>
      <c r="M49" s="68">
        <f t="shared" si="5"/>
        <v>61.508720005460873</v>
      </c>
      <c r="N49" s="68">
        <f t="shared" si="6"/>
        <v>51.294515935354227</v>
      </c>
      <c r="P49" s="30"/>
    </row>
    <row r="50" spans="1:16" s="63" customFormat="1" ht="30" customHeight="1" x14ac:dyDescent="0.2">
      <c r="A50" s="59" t="s">
        <v>57</v>
      </c>
      <c r="B50" s="75">
        <f>+B51</f>
        <v>11766277</v>
      </c>
      <c r="C50" s="75">
        <f t="shared" ref="C50:L50" si="20">+C51</f>
        <v>11097228</v>
      </c>
      <c r="D50" s="75">
        <f t="shared" si="20"/>
        <v>9839928</v>
      </c>
      <c r="E50" s="75">
        <f t="shared" si="20"/>
        <v>6511763</v>
      </c>
      <c r="F50" s="61">
        <f t="shared" si="8"/>
        <v>66.176937473526237</v>
      </c>
      <c r="G50" s="75">
        <f t="shared" si="20"/>
        <v>1365186</v>
      </c>
      <c r="H50" s="75">
        <f>+H51</f>
        <v>69455</v>
      </c>
      <c r="I50" s="75">
        <f t="shared" si="20"/>
        <v>7946404</v>
      </c>
      <c r="J50" s="75">
        <f t="shared" si="20"/>
        <v>4804410</v>
      </c>
      <c r="K50" s="75">
        <f t="shared" si="20"/>
        <v>1893524</v>
      </c>
      <c r="L50" s="75">
        <f t="shared" si="20"/>
        <v>3150824</v>
      </c>
      <c r="M50" s="76">
        <f t="shared" si="5"/>
        <v>80.756729114278073</v>
      </c>
      <c r="N50" s="76">
        <f t="shared" si="6"/>
        <v>71.60710764886511</v>
      </c>
      <c r="P50" s="30"/>
    </row>
    <row r="51" spans="1:16" ht="24.95" customHeight="1" x14ac:dyDescent="0.2">
      <c r="A51" s="65" t="s">
        <v>58</v>
      </c>
      <c r="B51" s="74">
        <f>+B52+B53+B54+B55+B56</f>
        <v>11766277</v>
      </c>
      <c r="C51" s="74">
        <f>+C52+C53+C54+C55+C56</f>
        <v>11097228</v>
      </c>
      <c r="D51" s="74">
        <f t="shared" ref="D51:L51" si="21">+D52+D53+D54+D55+D56</f>
        <v>9839928</v>
      </c>
      <c r="E51" s="74">
        <f>+E52+E53+E54+E55+E56</f>
        <v>6511763</v>
      </c>
      <c r="F51" s="67">
        <f t="shared" si="8"/>
        <v>66.176937473526237</v>
      </c>
      <c r="G51" s="74">
        <f t="shared" si="21"/>
        <v>1365186</v>
      </c>
      <c r="H51" s="74">
        <f t="shared" si="21"/>
        <v>69455</v>
      </c>
      <c r="I51" s="74">
        <f t="shared" si="21"/>
        <v>7946404</v>
      </c>
      <c r="J51" s="74">
        <f t="shared" si="21"/>
        <v>4804410</v>
      </c>
      <c r="K51" s="74">
        <f t="shared" si="21"/>
        <v>1893524</v>
      </c>
      <c r="L51" s="74">
        <f t="shared" si="21"/>
        <v>3150824</v>
      </c>
      <c r="M51" s="68">
        <f t="shared" si="5"/>
        <v>80.756729114278073</v>
      </c>
      <c r="N51" s="68">
        <f t="shared" si="6"/>
        <v>71.60710764886511</v>
      </c>
      <c r="P51" s="30"/>
    </row>
    <row r="52" spans="1:16" ht="20.100000000000001" customHeight="1" x14ac:dyDescent="0.2">
      <c r="A52" s="80" t="s">
        <v>59</v>
      </c>
      <c r="B52" s="70">
        <v>8497232</v>
      </c>
      <c r="C52" s="70">
        <v>7712040</v>
      </c>
      <c r="D52" s="70">
        <v>6963648</v>
      </c>
      <c r="E52" s="70">
        <v>4229871</v>
      </c>
      <c r="F52" s="67">
        <f t="shared" si="8"/>
        <v>60.74217134467451</v>
      </c>
      <c r="G52" s="70">
        <v>1365186</v>
      </c>
      <c r="H52" s="70">
        <v>34440</v>
      </c>
      <c r="I52" s="71">
        <f>+E52+G52+H52</f>
        <v>5629497</v>
      </c>
      <c r="J52" s="70">
        <v>3534845</v>
      </c>
      <c r="K52" s="70">
        <f>+D52-I52</f>
        <v>1334151</v>
      </c>
      <c r="L52" s="70">
        <f>+C52-I52</f>
        <v>2082543</v>
      </c>
      <c r="M52" s="77">
        <f t="shared" si="5"/>
        <v>80.841205643938352</v>
      </c>
      <c r="N52" s="77">
        <f t="shared" si="6"/>
        <v>72.996211119236932</v>
      </c>
      <c r="P52" s="30"/>
    </row>
    <row r="53" spans="1:16" ht="20.100000000000001" customHeight="1" x14ac:dyDescent="0.2">
      <c r="A53" s="83" t="s">
        <v>60</v>
      </c>
      <c r="B53" s="71">
        <v>1598840</v>
      </c>
      <c r="C53" s="71">
        <v>1710462</v>
      </c>
      <c r="D53" s="70">
        <v>1396714</v>
      </c>
      <c r="E53" s="71">
        <v>1157631</v>
      </c>
      <c r="F53" s="67">
        <f t="shared" si="8"/>
        <v>82.882465558446469</v>
      </c>
      <c r="G53" s="71"/>
      <c r="H53" s="70">
        <v>14926</v>
      </c>
      <c r="I53" s="71">
        <f t="shared" ref="I53:I56" si="22">+E53+G53+H53</f>
        <v>1172557</v>
      </c>
      <c r="J53" s="70">
        <v>706411</v>
      </c>
      <c r="K53" s="70">
        <f>+D53-I53</f>
        <v>224157</v>
      </c>
      <c r="L53" s="70">
        <f>+C53-I53</f>
        <v>537905</v>
      </c>
      <c r="M53" s="77">
        <f t="shared" si="5"/>
        <v>83.951116692465305</v>
      </c>
      <c r="N53" s="77">
        <f t="shared" si="6"/>
        <v>68.552063711441704</v>
      </c>
      <c r="P53" s="30"/>
    </row>
    <row r="54" spans="1:16" ht="20.100000000000001" customHeight="1" x14ac:dyDescent="0.2">
      <c r="A54" s="83" t="s">
        <v>61</v>
      </c>
      <c r="B54" s="71">
        <v>1179119</v>
      </c>
      <c r="C54" s="70">
        <v>1184338</v>
      </c>
      <c r="D54" s="70">
        <v>1100567</v>
      </c>
      <c r="E54" s="70">
        <v>785601</v>
      </c>
      <c r="F54" s="67">
        <f t="shared" si="8"/>
        <v>71.381478819553919</v>
      </c>
      <c r="G54" s="71"/>
      <c r="H54" s="70">
        <v>20089</v>
      </c>
      <c r="I54" s="71">
        <f t="shared" si="22"/>
        <v>805690</v>
      </c>
      <c r="J54" s="70">
        <v>325599</v>
      </c>
      <c r="K54" s="70">
        <f>+D54-I54</f>
        <v>294877</v>
      </c>
      <c r="L54" s="70">
        <f>+C54-I54</f>
        <v>378648</v>
      </c>
      <c r="M54" s="77">
        <f t="shared" si="5"/>
        <v>73.206810671226748</v>
      </c>
      <c r="N54" s="77">
        <f t="shared" si="6"/>
        <v>68.028721530509031</v>
      </c>
      <c r="P54" s="30"/>
    </row>
    <row r="55" spans="1:16" ht="20.100000000000001" customHeight="1" x14ac:dyDescent="0.2">
      <c r="A55" s="83" t="s">
        <v>62</v>
      </c>
      <c r="B55" s="71">
        <v>487686</v>
      </c>
      <c r="C55" s="71">
        <v>487238</v>
      </c>
      <c r="D55" s="70">
        <v>375849</v>
      </c>
      <c r="E55" s="71">
        <v>338660</v>
      </c>
      <c r="F55" s="67">
        <f t="shared" si="8"/>
        <v>90.105334855221102</v>
      </c>
      <c r="G55" s="71"/>
      <c r="H55" s="71"/>
      <c r="I55" s="71">
        <f t="shared" si="22"/>
        <v>338660</v>
      </c>
      <c r="J55" s="70">
        <v>237555</v>
      </c>
      <c r="K55" s="70">
        <f>+D55-I55</f>
        <v>37189</v>
      </c>
      <c r="L55" s="70">
        <f>+C55-I55</f>
        <v>148578</v>
      </c>
      <c r="M55" s="77">
        <f t="shared" si="5"/>
        <v>90.105334855221102</v>
      </c>
      <c r="N55" s="77">
        <f t="shared" si="6"/>
        <v>69.506073007441955</v>
      </c>
      <c r="P55" s="30"/>
    </row>
    <row r="56" spans="1:16" s="84" customFormat="1" ht="20.100000000000001" customHeight="1" x14ac:dyDescent="0.25">
      <c r="A56" s="83" t="s">
        <v>63</v>
      </c>
      <c r="B56" s="71">
        <v>3400</v>
      </c>
      <c r="C56" s="71">
        <v>3150</v>
      </c>
      <c r="D56" s="70">
        <v>3150</v>
      </c>
      <c r="E56" s="71"/>
      <c r="F56" s="67">
        <f t="shared" si="8"/>
        <v>0</v>
      </c>
      <c r="G56" s="71"/>
      <c r="H56" s="71"/>
      <c r="I56" s="71">
        <f t="shared" si="22"/>
        <v>0</v>
      </c>
      <c r="J56" s="70"/>
      <c r="K56" s="70">
        <f>+D56-I56</f>
        <v>3150</v>
      </c>
      <c r="L56" s="70">
        <f>+C56-I56</f>
        <v>3150</v>
      </c>
      <c r="M56" s="77">
        <f t="shared" si="5"/>
        <v>0</v>
      </c>
      <c r="N56" s="77">
        <f t="shared" si="6"/>
        <v>0</v>
      </c>
      <c r="P56" s="30"/>
    </row>
    <row r="57" spans="1:16" s="85" customFormat="1" ht="30" customHeight="1" x14ac:dyDescent="0.25">
      <c r="A57" s="59" t="s">
        <v>64</v>
      </c>
      <c r="B57" s="75">
        <f>+B58+B60+B62</f>
        <v>16704031</v>
      </c>
      <c r="C57" s="75">
        <f t="shared" ref="C57:L57" si="23">+C58+C60+C62</f>
        <v>16340164</v>
      </c>
      <c r="D57" s="75">
        <f t="shared" si="23"/>
        <v>15324625</v>
      </c>
      <c r="E57" s="75">
        <f t="shared" si="23"/>
        <v>10797495</v>
      </c>
      <c r="F57" s="61">
        <f t="shared" si="8"/>
        <v>70.458461463167936</v>
      </c>
      <c r="G57" s="75">
        <f t="shared" si="23"/>
        <v>0</v>
      </c>
      <c r="H57" s="75">
        <f t="shared" si="23"/>
        <v>6323</v>
      </c>
      <c r="I57" s="75">
        <f t="shared" si="23"/>
        <v>10803818</v>
      </c>
      <c r="J57" s="75">
        <f t="shared" si="23"/>
        <v>8736733</v>
      </c>
      <c r="K57" s="75">
        <f t="shared" si="23"/>
        <v>4520807</v>
      </c>
      <c r="L57" s="75">
        <f t="shared" si="23"/>
        <v>5536346</v>
      </c>
      <c r="M57" s="76">
        <f t="shared" si="5"/>
        <v>70.499721852900151</v>
      </c>
      <c r="N57" s="76">
        <f t="shared" si="6"/>
        <v>66.118173599726418</v>
      </c>
      <c r="P57" s="30"/>
    </row>
    <row r="58" spans="1:16" s="84" customFormat="1" ht="20.100000000000001" customHeight="1" x14ac:dyDescent="0.25">
      <c r="A58" s="65" t="s">
        <v>65</v>
      </c>
      <c r="B58" s="66">
        <f>+B59</f>
        <v>13754663</v>
      </c>
      <c r="C58" s="66">
        <f t="shared" ref="C58:L58" si="24">+C59</f>
        <v>13351529</v>
      </c>
      <c r="D58" s="66">
        <f t="shared" si="24"/>
        <v>13056397</v>
      </c>
      <c r="E58" s="66">
        <f t="shared" si="24"/>
        <v>8746573</v>
      </c>
      <c r="F58" s="67">
        <f t="shared" si="8"/>
        <v>66.990709611541376</v>
      </c>
      <c r="G58" s="66">
        <f t="shared" si="24"/>
        <v>0</v>
      </c>
      <c r="H58" s="66">
        <f t="shared" si="24"/>
        <v>6323</v>
      </c>
      <c r="I58" s="66">
        <f t="shared" si="24"/>
        <v>8752896</v>
      </c>
      <c r="J58" s="66">
        <f t="shared" si="24"/>
        <v>7291503</v>
      </c>
      <c r="K58" s="66">
        <f t="shared" si="24"/>
        <v>4303501</v>
      </c>
      <c r="L58" s="66">
        <f t="shared" si="24"/>
        <v>4598633</v>
      </c>
      <c r="M58" s="68">
        <f t="shared" si="5"/>
        <v>67.039137979643243</v>
      </c>
      <c r="N58" s="68">
        <f t="shared" si="6"/>
        <v>65.557255652142914</v>
      </c>
      <c r="P58" s="30"/>
    </row>
    <row r="59" spans="1:16" s="84" customFormat="1" ht="20.100000000000001" customHeight="1" x14ac:dyDescent="0.25">
      <c r="A59" s="69" t="s">
        <v>65</v>
      </c>
      <c r="B59" s="71">
        <v>13754663</v>
      </c>
      <c r="C59" s="71">
        <v>13351529</v>
      </c>
      <c r="D59" s="71">
        <v>13056397</v>
      </c>
      <c r="E59" s="71">
        <v>8746573</v>
      </c>
      <c r="F59" s="67">
        <f t="shared" si="8"/>
        <v>66.990709611541376</v>
      </c>
      <c r="G59" s="71"/>
      <c r="H59" s="71">
        <v>6323</v>
      </c>
      <c r="I59" s="71">
        <f>+E59+G59+H59</f>
        <v>8752896</v>
      </c>
      <c r="J59" s="70">
        <v>7291503</v>
      </c>
      <c r="K59" s="70">
        <f>+D59-I59</f>
        <v>4303501</v>
      </c>
      <c r="L59" s="70">
        <f>+C59-I59</f>
        <v>4598633</v>
      </c>
      <c r="M59" s="77">
        <f t="shared" si="5"/>
        <v>67.039137979643243</v>
      </c>
      <c r="N59" s="77">
        <f t="shared" si="6"/>
        <v>65.557255652142914</v>
      </c>
      <c r="P59" s="30"/>
    </row>
    <row r="60" spans="1:16" s="84" customFormat="1" ht="20.100000000000001" customHeight="1" x14ac:dyDescent="0.25">
      <c r="A60" s="65" t="s">
        <v>66</v>
      </c>
      <c r="B60" s="74">
        <f>+B61</f>
        <v>1644546</v>
      </c>
      <c r="C60" s="74">
        <f t="shared" ref="C60:L60" si="25">+C61</f>
        <v>1666344</v>
      </c>
      <c r="D60" s="74">
        <f t="shared" si="25"/>
        <v>1264194</v>
      </c>
      <c r="E60" s="74">
        <f t="shared" si="25"/>
        <v>1156786</v>
      </c>
      <c r="F60" s="67">
        <f t="shared" si="8"/>
        <v>91.50383564547846</v>
      </c>
      <c r="G60" s="74">
        <f t="shared" si="25"/>
        <v>0</v>
      </c>
      <c r="H60" s="74">
        <f t="shared" si="25"/>
        <v>0</v>
      </c>
      <c r="I60" s="74">
        <f t="shared" si="25"/>
        <v>1156786</v>
      </c>
      <c r="J60" s="74">
        <f t="shared" si="25"/>
        <v>816081</v>
      </c>
      <c r="K60" s="74">
        <f t="shared" si="25"/>
        <v>107408</v>
      </c>
      <c r="L60" s="74">
        <f t="shared" si="25"/>
        <v>509558</v>
      </c>
      <c r="M60" s="68">
        <f t="shared" si="5"/>
        <v>91.50383564547846</v>
      </c>
      <c r="N60" s="68">
        <f t="shared" si="6"/>
        <v>69.420599828126726</v>
      </c>
      <c r="P60" s="30"/>
    </row>
    <row r="61" spans="1:16" s="84" customFormat="1" ht="20.100000000000001" customHeight="1" x14ac:dyDescent="0.25">
      <c r="A61" s="69" t="s">
        <v>66</v>
      </c>
      <c r="B61" s="71">
        <v>1644546</v>
      </c>
      <c r="C61" s="71">
        <v>1666344</v>
      </c>
      <c r="D61" s="71">
        <v>1264194</v>
      </c>
      <c r="E61" s="71">
        <v>1156786</v>
      </c>
      <c r="F61" s="67">
        <f t="shared" si="8"/>
        <v>91.50383564547846</v>
      </c>
      <c r="G61" s="71"/>
      <c r="H61" s="71"/>
      <c r="I61" s="71">
        <f>+E61+G61+H61</f>
        <v>1156786</v>
      </c>
      <c r="J61" s="70">
        <v>816081</v>
      </c>
      <c r="K61" s="70">
        <f>+D61-I61</f>
        <v>107408</v>
      </c>
      <c r="L61" s="70">
        <f>+C61-I61</f>
        <v>509558</v>
      </c>
      <c r="M61" s="77">
        <f t="shared" si="5"/>
        <v>91.50383564547846</v>
      </c>
      <c r="N61" s="77">
        <f t="shared" si="6"/>
        <v>69.420599828126726</v>
      </c>
      <c r="P61" s="30"/>
    </row>
    <row r="62" spans="1:16" s="84" customFormat="1" ht="24.95" customHeight="1" x14ac:dyDescent="0.25">
      <c r="A62" s="65" t="s">
        <v>67</v>
      </c>
      <c r="B62" s="74">
        <f>+B63</f>
        <v>1304822</v>
      </c>
      <c r="C62" s="74">
        <f t="shared" ref="C62:L62" si="26">+C63</f>
        <v>1322291</v>
      </c>
      <c r="D62" s="74">
        <f t="shared" si="26"/>
        <v>1004034</v>
      </c>
      <c r="E62" s="74">
        <f t="shared" si="26"/>
        <v>894136</v>
      </c>
      <c r="F62" s="67">
        <f t="shared" si="8"/>
        <v>89.054354733007045</v>
      </c>
      <c r="G62" s="74">
        <f t="shared" si="26"/>
        <v>0</v>
      </c>
      <c r="H62" s="74">
        <f t="shared" si="26"/>
        <v>0</v>
      </c>
      <c r="I62" s="74">
        <f t="shared" si="26"/>
        <v>894136</v>
      </c>
      <c r="J62" s="74">
        <f t="shared" si="26"/>
        <v>629149</v>
      </c>
      <c r="K62" s="74">
        <f t="shared" si="26"/>
        <v>109898</v>
      </c>
      <c r="L62" s="74">
        <f t="shared" si="26"/>
        <v>428155</v>
      </c>
      <c r="M62" s="68">
        <f t="shared" si="5"/>
        <v>89.054354733007045</v>
      </c>
      <c r="N62" s="68">
        <f t="shared" si="6"/>
        <v>67.620213704850144</v>
      </c>
      <c r="P62" s="30"/>
    </row>
    <row r="63" spans="1:16" s="84" customFormat="1" ht="20.100000000000001" customHeight="1" x14ac:dyDescent="0.25">
      <c r="A63" s="69" t="s">
        <v>67</v>
      </c>
      <c r="B63" s="71">
        <v>1304822</v>
      </c>
      <c r="C63" s="71">
        <v>1322291</v>
      </c>
      <c r="D63" s="71">
        <v>1004034</v>
      </c>
      <c r="E63" s="71">
        <v>894136</v>
      </c>
      <c r="F63" s="67">
        <f t="shared" si="8"/>
        <v>89.054354733007045</v>
      </c>
      <c r="G63" s="71"/>
      <c r="H63" s="71"/>
      <c r="I63" s="71">
        <f>+E63+G63+H63</f>
        <v>894136</v>
      </c>
      <c r="J63" s="70">
        <v>629149</v>
      </c>
      <c r="K63" s="70">
        <f>+D63-I63</f>
        <v>109898</v>
      </c>
      <c r="L63" s="70">
        <f>+C63-I63</f>
        <v>428155</v>
      </c>
      <c r="M63" s="77">
        <f t="shared" si="5"/>
        <v>89.054354733007045</v>
      </c>
      <c r="N63" s="77">
        <f t="shared" si="6"/>
        <v>67.620213704850144</v>
      </c>
      <c r="P63" s="30"/>
    </row>
    <row r="64" spans="1:16" s="85" customFormat="1" ht="30" customHeight="1" x14ac:dyDescent="0.25">
      <c r="A64" s="59" t="s">
        <v>68</v>
      </c>
      <c r="B64" s="75">
        <f>+B65+B71+B75+B77</f>
        <v>4831911</v>
      </c>
      <c r="C64" s="75">
        <f t="shared" ref="C64:E64" si="27">+C65+C71+C75+C77</f>
        <v>4880577</v>
      </c>
      <c r="D64" s="75">
        <f t="shared" si="27"/>
        <v>4133768</v>
      </c>
      <c r="E64" s="75">
        <f t="shared" si="27"/>
        <v>3427700</v>
      </c>
      <c r="F64" s="61">
        <f t="shared" si="8"/>
        <v>82.919505884219916</v>
      </c>
      <c r="G64" s="75">
        <f>+G65+G71+G75+G77</f>
        <v>0</v>
      </c>
      <c r="H64" s="75">
        <f>+H65+H71+H75+H77</f>
        <v>8872</v>
      </c>
      <c r="I64" s="75">
        <f t="shared" ref="I64:L64" si="28">+I65+I71+I75+I77</f>
        <v>3436572</v>
      </c>
      <c r="J64" s="75">
        <f t="shared" si="28"/>
        <v>2487468</v>
      </c>
      <c r="K64" s="75">
        <f t="shared" si="28"/>
        <v>697196</v>
      </c>
      <c r="L64" s="75">
        <f t="shared" si="28"/>
        <v>1444005</v>
      </c>
      <c r="M64" s="76">
        <f t="shared" si="5"/>
        <v>83.134128475521607</v>
      </c>
      <c r="N64" s="76">
        <f t="shared" si="6"/>
        <v>70.413231878116051</v>
      </c>
      <c r="P64" s="30"/>
    </row>
    <row r="65" spans="1:16" s="84" customFormat="1" ht="24.95" customHeight="1" x14ac:dyDescent="0.25">
      <c r="A65" s="65" t="s">
        <v>69</v>
      </c>
      <c r="B65" s="74">
        <f>+B66+B67+B68+B69+B70</f>
        <v>3517944</v>
      </c>
      <c r="C65" s="74">
        <f t="shared" ref="C65:L65" si="29">+C66+C67+C68+C69+C70</f>
        <v>3554137</v>
      </c>
      <c r="D65" s="74">
        <f t="shared" si="29"/>
        <v>3044671</v>
      </c>
      <c r="E65" s="74">
        <f t="shared" si="29"/>
        <v>2485673</v>
      </c>
      <c r="F65" s="67">
        <f t="shared" si="8"/>
        <v>81.640118094861478</v>
      </c>
      <c r="G65" s="74">
        <f t="shared" si="29"/>
        <v>0</v>
      </c>
      <c r="H65" s="74">
        <f>+H66+H67+H68+H69+H70</f>
        <v>8872</v>
      </c>
      <c r="I65" s="74">
        <f t="shared" si="29"/>
        <v>2494545</v>
      </c>
      <c r="J65" s="74">
        <f t="shared" si="29"/>
        <v>1872111</v>
      </c>
      <c r="K65" s="74">
        <f t="shared" si="29"/>
        <v>550126</v>
      </c>
      <c r="L65" s="74">
        <f t="shared" si="29"/>
        <v>1059592</v>
      </c>
      <c r="M65" s="68">
        <f t="shared" si="5"/>
        <v>81.931512468834882</v>
      </c>
      <c r="N65" s="68">
        <f t="shared" si="6"/>
        <v>70.187080576803879</v>
      </c>
      <c r="P65" s="30"/>
    </row>
    <row r="66" spans="1:16" s="84" customFormat="1" ht="20.100000000000001" customHeight="1" x14ac:dyDescent="0.25">
      <c r="A66" s="80" t="s">
        <v>70</v>
      </c>
      <c r="B66" s="70">
        <v>2936241</v>
      </c>
      <c r="C66" s="70">
        <v>2951943</v>
      </c>
      <c r="D66" s="70">
        <v>2568185</v>
      </c>
      <c r="E66" s="70">
        <v>2071894</v>
      </c>
      <c r="F66" s="67">
        <f t="shared" si="8"/>
        <v>80.675418632224705</v>
      </c>
      <c r="G66" s="70"/>
      <c r="H66" s="71">
        <v>3457</v>
      </c>
      <c r="I66" s="71">
        <f>+E66+G66+H66</f>
        <v>2075351</v>
      </c>
      <c r="J66" s="70">
        <v>1589885</v>
      </c>
      <c r="K66" s="70">
        <f>+D66-I66</f>
        <v>492834</v>
      </c>
      <c r="L66" s="70">
        <f>+C66-I66</f>
        <v>876592</v>
      </c>
      <c r="M66" s="77">
        <f t="shared" si="5"/>
        <v>80.810027315010402</v>
      </c>
      <c r="N66" s="77">
        <f t="shared" si="6"/>
        <v>70.30457566423199</v>
      </c>
      <c r="P66" s="30"/>
    </row>
    <row r="67" spans="1:16" s="84" customFormat="1" ht="20.100000000000001" customHeight="1" x14ac:dyDescent="0.25">
      <c r="A67" s="83" t="s">
        <v>71</v>
      </c>
      <c r="B67" s="71">
        <v>581703</v>
      </c>
      <c r="C67" s="71">
        <v>602194</v>
      </c>
      <c r="D67" s="70">
        <v>476486</v>
      </c>
      <c r="E67" s="71">
        <v>413779</v>
      </c>
      <c r="F67" s="67">
        <f t="shared" si="8"/>
        <v>86.839697283865632</v>
      </c>
      <c r="G67" s="71"/>
      <c r="H67" s="70">
        <v>5415</v>
      </c>
      <c r="I67" s="71">
        <f>+E67+G67+H67</f>
        <v>419194</v>
      </c>
      <c r="J67" s="70">
        <v>282226</v>
      </c>
      <c r="K67" s="70">
        <f>+D67-I67</f>
        <v>57292</v>
      </c>
      <c r="L67" s="70">
        <f>+C67-I67</f>
        <v>183000</v>
      </c>
      <c r="M67" s="72">
        <f t="shared" si="5"/>
        <v>87.976142006270905</v>
      </c>
      <c r="N67" s="72">
        <f t="shared" si="6"/>
        <v>69.611121997230128</v>
      </c>
      <c r="P67" s="30"/>
    </row>
    <row r="68" spans="1:16" s="84" customFormat="1" hidden="1" x14ac:dyDescent="0.25">
      <c r="A68" s="69" t="s">
        <v>72</v>
      </c>
      <c r="B68" s="71"/>
      <c r="C68" s="71"/>
      <c r="D68" s="71"/>
      <c r="E68" s="71"/>
      <c r="F68" s="67" t="e">
        <f t="shared" si="8"/>
        <v>#DIV/0!</v>
      </c>
      <c r="G68" s="71"/>
      <c r="H68" s="70"/>
      <c r="I68" s="71">
        <f>+E68+G68+H68</f>
        <v>0</v>
      </c>
      <c r="J68" s="70"/>
      <c r="K68" s="70">
        <f>+D68-I68</f>
        <v>0</v>
      </c>
      <c r="L68" s="70">
        <f>+C68-I68</f>
        <v>0</v>
      </c>
      <c r="M68" s="77"/>
      <c r="N68" s="77"/>
      <c r="P68" s="30"/>
    </row>
    <row r="69" spans="1:16" s="84" customFormat="1" hidden="1" x14ac:dyDescent="0.25">
      <c r="A69" s="69" t="s">
        <v>73</v>
      </c>
      <c r="B69" s="71"/>
      <c r="C69" s="71"/>
      <c r="D69" s="71"/>
      <c r="E69" s="71"/>
      <c r="F69" s="67" t="e">
        <f t="shared" si="8"/>
        <v>#DIV/0!</v>
      </c>
      <c r="G69" s="71"/>
      <c r="H69" s="70"/>
      <c r="I69" s="71">
        <f>+E69+G69+H69</f>
        <v>0</v>
      </c>
      <c r="J69" s="70"/>
      <c r="K69" s="70">
        <f>+D69-I69</f>
        <v>0</v>
      </c>
      <c r="L69" s="70">
        <f>+C69-I69</f>
        <v>0</v>
      </c>
      <c r="M69" s="77"/>
      <c r="N69" s="77"/>
      <c r="P69" s="30"/>
    </row>
    <row r="70" spans="1:16" s="84" customFormat="1" hidden="1" x14ac:dyDescent="0.25">
      <c r="A70" s="69" t="s">
        <v>74</v>
      </c>
      <c r="B70" s="71"/>
      <c r="C70" s="71"/>
      <c r="D70" s="71"/>
      <c r="E70" s="71"/>
      <c r="F70" s="67" t="e">
        <f t="shared" si="8"/>
        <v>#DIV/0!</v>
      </c>
      <c r="G70" s="71"/>
      <c r="H70" s="70"/>
      <c r="I70" s="71">
        <f>+E70+G70+H70</f>
        <v>0</v>
      </c>
      <c r="J70" s="70"/>
      <c r="K70" s="70">
        <f>+D70-I70</f>
        <v>0</v>
      </c>
      <c r="L70" s="70">
        <f>+C70-I70</f>
        <v>0</v>
      </c>
      <c r="M70" s="77"/>
      <c r="N70" s="77"/>
      <c r="P70" s="30"/>
    </row>
    <row r="71" spans="1:16" s="84" customFormat="1" ht="24.95" customHeight="1" x14ac:dyDescent="0.25">
      <c r="A71" s="65" t="s">
        <v>75</v>
      </c>
      <c r="B71" s="74">
        <f t="shared" ref="B71:D71" si="30">+B72+B73+B74</f>
        <v>1313967</v>
      </c>
      <c r="C71" s="74">
        <f t="shared" si="30"/>
        <v>1305572</v>
      </c>
      <c r="D71" s="74">
        <f t="shared" si="30"/>
        <v>1068229</v>
      </c>
      <c r="E71" s="74">
        <f>+E72+E73+E74</f>
        <v>942027</v>
      </c>
      <c r="F71" s="67">
        <f t="shared" si="8"/>
        <v>88.185866513640804</v>
      </c>
      <c r="G71" s="74">
        <f t="shared" ref="G71:L71" si="31">+G72+G73+G74+G78</f>
        <v>0</v>
      </c>
      <c r="H71" s="74">
        <f t="shared" si="31"/>
        <v>0</v>
      </c>
      <c r="I71" s="74">
        <f t="shared" si="31"/>
        <v>942027</v>
      </c>
      <c r="J71" s="74">
        <f t="shared" si="31"/>
        <v>615357</v>
      </c>
      <c r="K71" s="74">
        <f t="shared" si="31"/>
        <v>126202</v>
      </c>
      <c r="L71" s="74">
        <f t="shared" si="31"/>
        <v>363545</v>
      </c>
      <c r="M71" s="68">
        <f t="shared" ref="M71:M82" si="32">+I71/D71*100</f>
        <v>88.185866513640804</v>
      </c>
      <c r="N71" s="68">
        <f t="shared" ref="N71:N82" si="33">+I71/C71*100</f>
        <v>72.154350736688585</v>
      </c>
      <c r="P71" s="30"/>
    </row>
    <row r="72" spans="1:16" s="84" customFormat="1" ht="20.100000000000001" customHeight="1" x14ac:dyDescent="0.25">
      <c r="A72" s="69" t="s">
        <v>75</v>
      </c>
      <c r="B72" s="71">
        <v>1128039</v>
      </c>
      <c r="C72" s="71">
        <v>1163003</v>
      </c>
      <c r="D72" s="71">
        <v>953461</v>
      </c>
      <c r="E72" s="71">
        <v>854194</v>
      </c>
      <c r="F72" s="67">
        <f t="shared" si="8"/>
        <v>89.588771853279795</v>
      </c>
      <c r="G72" s="71"/>
      <c r="H72" s="70"/>
      <c r="I72" s="71">
        <f>+E72+G72+H72</f>
        <v>854194</v>
      </c>
      <c r="J72" s="70">
        <v>552218</v>
      </c>
      <c r="K72" s="70">
        <f>+D72-I72</f>
        <v>99267</v>
      </c>
      <c r="L72" s="70">
        <f>+C72-I72</f>
        <v>308809</v>
      </c>
      <c r="M72" s="77">
        <f t="shared" si="32"/>
        <v>89.588771853279795</v>
      </c>
      <c r="N72" s="77">
        <f t="shared" si="33"/>
        <v>73.447273996713676</v>
      </c>
      <c r="P72" s="30"/>
    </row>
    <row r="73" spans="1:16" s="84" customFormat="1" ht="20.100000000000001" customHeight="1" x14ac:dyDescent="0.25">
      <c r="A73" s="69" t="s">
        <v>76</v>
      </c>
      <c r="B73" s="71">
        <v>14446</v>
      </c>
      <c r="C73" s="71">
        <v>14446</v>
      </c>
      <c r="D73" s="71">
        <v>10785</v>
      </c>
      <c r="E73" s="71">
        <v>9746</v>
      </c>
      <c r="F73" s="67">
        <f t="shared" si="8"/>
        <v>90.366249420491414</v>
      </c>
      <c r="G73" s="71"/>
      <c r="H73" s="70"/>
      <c r="I73" s="71">
        <f>+E73+G73+H73</f>
        <v>9746</v>
      </c>
      <c r="J73" s="70">
        <v>6899</v>
      </c>
      <c r="K73" s="70">
        <f>+D73-I73</f>
        <v>1039</v>
      </c>
      <c r="L73" s="70">
        <f>+C73-I73</f>
        <v>4700</v>
      </c>
      <c r="M73" s="77">
        <f t="shared" si="32"/>
        <v>90.366249420491414</v>
      </c>
      <c r="N73" s="77">
        <f t="shared" si="33"/>
        <v>67.465042226221797</v>
      </c>
      <c r="P73" s="30"/>
    </row>
    <row r="74" spans="1:16" s="84" customFormat="1" ht="20.100000000000001" customHeight="1" x14ac:dyDescent="0.25">
      <c r="A74" s="69" t="s">
        <v>77</v>
      </c>
      <c r="B74" s="71">
        <v>171482</v>
      </c>
      <c r="C74" s="71">
        <v>128123</v>
      </c>
      <c r="D74" s="71">
        <v>103983</v>
      </c>
      <c r="E74" s="71">
        <v>78087</v>
      </c>
      <c r="F74" s="67">
        <f t="shared" si="8"/>
        <v>75.095929142263643</v>
      </c>
      <c r="G74" s="71"/>
      <c r="H74" s="70"/>
      <c r="I74" s="71">
        <f t="shared" ref="I74:I78" si="34">+E74+G74+H74</f>
        <v>78087</v>
      </c>
      <c r="J74" s="70">
        <v>56240</v>
      </c>
      <c r="K74" s="70">
        <f>+D74-I74</f>
        <v>25896</v>
      </c>
      <c r="L74" s="70">
        <f>+C74-I74</f>
        <v>50036</v>
      </c>
      <c r="M74" s="77">
        <f t="shared" si="32"/>
        <v>75.095929142263643</v>
      </c>
      <c r="N74" s="77">
        <f t="shared" si="33"/>
        <v>60.946902585796458</v>
      </c>
      <c r="P74" s="30"/>
    </row>
    <row r="75" spans="1:16" s="84" customFormat="1" ht="24.95" customHeight="1" x14ac:dyDescent="0.25">
      <c r="A75" s="65" t="s">
        <v>78</v>
      </c>
      <c r="B75" s="74">
        <f>+B76</f>
        <v>0</v>
      </c>
      <c r="C75" s="74">
        <f>+C76</f>
        <v>20868</v>
      </c>
      <c r="D75" s="74">
        <f t="shared" ref="D75:E75" si="35">+D76</f>
        <v>20868</v>
      </c>
      <c r="E75" s="74">
        <f t="shared" si="35"/>
        <v>0</v>
      </c>
      <c r="F75" s="67">
        <f t="shared" si="8"/>
        <v>0</v>
      </c>
      <c r="G75" s="74">
        <f>+G76</f>
        <v>0</v>
      </c>
      <c r="H75" s="74">
        <f>+H76</f>
        <v>0</v>
      </c>
      <c r="I75" s="71">
        <f t="shared" si="34"/>
        <v>0</v>
      </c>
      <c r="J75" s="74">
        <f>+J76</f>
        <v>0</v>
      </c>
      <c r="K75" s="70">
        <f t="shared" ref="K75:K78" si="36">+D75-I75</f>
        <v>20868</v>
      </c>
      <c r="L75" s="70">
        <f t="shared" ref="L75:L78" si="37">+C75-I75</f>
        <v>20868</v>
      </c>
      <c r="M75" s="77">
        <f t="shared" si="32"/>
        <v>0</v>
      </c>
      <c r="N75" s="77">
        <f t="shared" si="33"/>
        <v>0</v>
      </c>
      <c r="P75" s="30"/>
    </row>
    <row r="76" spans="1:16" s="84" customFormat="1" ht="20.100000000000001" customHeight="1" x14ac:dyDescent="0.25">
      <c r="A76" s="69" t="s">
        <v>79</v>
      </c>
      <c r="B76" s="71"/>
      <c r="C76" s="71">
        <v>20868</v>
      </c>
      <c r="D76" s="71">
        <v>20868</v>
      </c>
      <c r="E76" s="71"/>
      <c r="F76" s="67">
        <f t="shared" si="8"/>
        <v>0</v>
      </c>
      <c r="G76" s="71"/>
      <c r="H76" s="70"/>
      <c r="I76" s="71">
        <f t="shared" si="34"/>
        <v>0</v>
      </c>
      <c r="J76" s="70"/>
      <c r="K76" s="70">
        <f t="shared" si="36"/>
        <v>20868</v>
      </c>
      <c r="L76" s="70">
        <f t="shared" si="37"/>
        <v>20868</v>
      </c>
      <c r="M76" s="77">
        <f t="shared" si="32"/>
        <v>0</v>
      </c>
      <c r="N76" s="77">
        <f t="shared" si="33"/>
        <v>0</v>
      </c>
      <c r="P76" s="30"/>
    </row>
    <row r="77" spans="1:16" s="84" customFormat="1" ht="24.95" customHeight="1" x14ac:dyDescent="0.25">
      <c r="A77" s="65" t="s">
        <v>80</v>
      </c>
      <c r="B77" s="74"/>
      <c r="C77" s="74">
        <f>+C78</f>
        <v>0</v>
      </c>
      <c r="D77" s="74">
        <f t="shared" ref="D77:E77" si="38">+D78</f>
        <v>0</v>
      </c>
      <c r="E77" s="74">
        <f t="shared" si="38"/>
        <v>0</v>
      </c>
      <c r="F77" s="67" t="e">
        <f t="shared" si="8"/>
        <v>#DIV/0!</v>
      </c>
      <c r="G77" s="74">
        <f>+G78</f>
        <v>0</v>
      </c>
      <c r="H77" s="74">
        <f>+H78</f>
        <v>0</v>
      </c>
      <c r="I77" s="71">
        <f t="shared" si="34"/>
        <v>0</v>
      </c>
      <c r="J77" s="74">
        <f>+J78</f>
        <v>0</v>
      </c>
      <c r="K77" s="70">
        <f t="shared" si="36"/>
        <v>0</v>
      </c>
      <c r="L77" s="70">
        <f t="shared" si="37"/>
        <v>0</v>
      </c>
      <c r="M77" s="77" t="e">
        <f t="shared" si="32"/>
        <v>#DIV/0!</v>
      </c>
      <c r="N77" s="77" t="e">
        <f t="shared" si="33"/>
        <v>#DIV/0!</v>
      </c>
      <c r="P77" s="30"/>
    </row>
    <row r="78" spans="1:16" s="84" customFormat="1" ht="20.100000000000001" customHeight="1" x14ac:dyDescent="0.25">
      <c r="A78" s="69" t="s">
        <v>81</v>
      </c>
      <c r="B78" s="71"/>
      <c r="C78" s="71">
        <v>0</v>
      </c>
      <c r="D78" s="71">
        <v>0</v>
      </c>
      <c r="E78" s="71"/>
      <c r="F78" s="67" t="e">
        <f t="shared" si="8"/>
        <v>#DIV/0!</v>
      </c>
      <c r="G78" s="71"/>
      <c r="H78" s="70"/>
      <c r="I78" s="71">
        <f t="shared" si="34"/>
        <v>0</v>
      </c>
      <c r="J78" s="70"/>
      <c r="K78" s="70">
        <f t="shared" si="36"/>
        <v>0</v>
      </c>
      <c r="L78" s="70">
        <f t="shared" si="37"/>
        <v>0</v>
      </c>
      <c r="M78" s="77" t="e">
        <f t="shared" si="32"/>
        <v>#DIV/0!</v>
      </c>
      <c r="N78" s="77" t="e">
        <f t="shared" si="33"/>
        <v>#DIV/0!</v>
      </c>
      <c r="P78" s="30"/>
    </row>
    <row r="79" spans="1:16" s="85" customFormat="1" ht="30" customHeight="1" x14ac:dyDescent="0.25">
      <c r="A79" s="59" t="s">
        <v>82</v>
      </c>
      <c r="B79" s="75">
        <f>+B80+B86</f>
        <v>7863920</v>
      </c>
      <c r="C79" s="75">
        <f>+C80+C86</f>
        <v>7948234</v>
      </c>
      <c r="D79" s="75">
        <f t="shared" ref="D79:L79" si="39">+D80+D86</f>
        <v>6339424</v>
      </c>
      <c r="E79" s="75">
        <f t="shared" si="39"/>
        <v>5568892</v>
      </c>
      <c r="F79" s="61">
        <f t="shared" si="8"/>
        <v>87.845394155683536</v>
      </c>
      <c r="G79" s="75">
        <f t="shared" si="39"/>
        <v>58164</v>
      </c>
      <c r="H79" s="75">
        <f t="shared" si="39"/>
        <v>52897</v>
      </c>
      <c r="I79" s="75">
        <f t="shared" si="39"/>
        <v>5679953</v>
      </c>
      <c r="J79" s="75">
        <f t="shared" si="39"/>
        <v>3759024</v>
      </c>
      <c r="K79" s="75">
        <f t="shared" si="39"/>
        <v>659471</v>
      </c>
      <c r="L79" s="75">
        <f t="shared" si="39"/>
        <v>2268281</v>
      </c>
      <c r="M79" s="76">
        <f t="shared" si="32"/>
        <v>89.59730410838587</v>
      </c>
      <c r="N79" s="76">
        <f t="shared" si="33"/>
        <v>71.461824098283969</v>
      </c>
      <c r="P79" s="30"/>
    </row>
    <row r="80" spans="1:16" s="84" customFormat="1" ht="24.95" customHeight="1" x14ac:dyDescent="0.25">
      <c r="A80" s="65" t="s">
        <v>83</v>
      </c>
      <c r="B80" s="66">
        <f>+B81+B82+B83+B84+B85</f>
        <v>3866000</v>
      </c>
      <c r="C80" s="66">
        <f>+C81+C82</f>
        <v>4034726</v>
      </c>
      <c r="D80" s="66">
        <f t="shared" ref="D80:L80" si="40">+D81+D82+D83+D84+D85</f>
        <v>3167680</v>
      </c>
      <c r="E80" s="66">
        <f t="shared" si="40"/>
        <v>2648325</v>
      </c>
      <c r="F80" s="67">
        <f t="shared" si="8"/>
        <v>83.604562329528235</v>
      </c>
      <c r="G80" s="66">
        <f t="shared" si="40"/>
        <v>58164</v>
      </c>
      <c r="H80" s="66">
        <f>+H81+H82+H83+H84+H85</f>
        <v>0</v>
      </c>
      <c r="I80" s="66">
        <f t="shared" si="40"/>
        <v>2706489</v>
      </c>
      <c r="J80" s="66">
        <f t="shared" si="40"/>
        <v>1914925</v>
      </c>
      <c r="K80" s="66">
        <f t="shared" si="40"/>
        <v>461191</v>
      </c>
      <c r="L80" s="66">
        <f t="shared" si="40"/>
        <v>1328237</v>
      </c>
      <c r="M80" s="68">
        <f t="shared" si="32"/>
        <v>85.440732649762609</v>
      </c>
      <c r="N80" s="68">
        <f t="shared" si="33"/>
        <v>67.079871099053562</v>
      </c>
      <c r="P80" s="30"/>
    </row>
    <row r="81" spans="1:16" s="84" customFormat="1" ht="20.100000000000001" customHeight="1" x14ac:dyDescent="0.25">
      <c r="A81" s="80" t="s">
        <v>84</v>
      </c>
      <c r="B81" s="70">
        <v>2221574</v>
      </c>
      <c r="C81" s="70">
        <v>2446616</v>
      </c>
      <c r="D81" s="70">
        <v>1996967</v>
      </c>
      <c r="E81" s="70">
        <v>1658274</v>
      </c>
      <c r="F81" s="67">
        <f t="shared" si="8"/>
        <v>83.039629598285799</v>
      </c>
      <c r="G81" s="70">
        <v>58164</v>
      </c>
      <c r="H81" s="70"/>
      <c r="I81" s="71">
        <f>+E81+G81+H81</f>
        <v>1716438</v>
      </c>
      <c r="J81" s="70">
        <v>1219425</v>
      </c>
      <c r="K81" s="70">
        <f>+D81-I81</f>
        <v>280529</v>
      </c>
      <c r="L81" s="70">
        <f>+C81-I81</f>
        <v>730178</v>
      </c>
      <c r="M81" s="77">
        <f t="shared" si="32"/>
        <v>85.952246581941523</v>
      </c>
      <c r="N81" s="77">
        <f t="shared" si="33"/>
        <v>70.155594502774449</v>
      </c>
      <c r="P81" s="30"/>
    </row>
    <row r="82" spans="1:16" s="84" customFormat="1" ht="20.100000000000001" customHeight="1" x14ac:dyDescent="0.25">
      <c r="A82" s="83" t="s">
        <v>85</v>
      </c>
      <c r="B82" s="71">
        <v>1644426</v>
      </c>
      <c r="C82" s="71">
        <v>1588110</v>
      </c>
      <c r="D82" s="70">
        <v>1170713</v>
      </c>
      <c r="E82" s="71">
        <v>990051</v>
      </c>
      <c r="F82" s="67">
        <f t="shared" si="8"/>
        <v>84.568207579483612</v>
      </c>
      <c r="G82" s="71"/>
      <c r="H82" s="71"/>
      <c r="I82" s="71">
        <f>+E82+G82+H82</f>
        <v>990051</v>
      </c>
      <c r="J82" s="70">
        <v>695500</v>
      </c>
      <c r="K82" s="70">
        <f>+D82-I82</f>
        <v>180662</v>
      </c>
      <c r="L82" s="70">
        <f>+C82-I82</f>
        <v>598059</v>
      </c>
      <c r="M82" s="77">
        <f t="shared" si="32"/>
        <v>84.568207579483612</v>
      </c>
      <c r="N82" s="77">
        <f t="shared" si="33"/>
        <v>62.341462493152235</v>
      </c>
      <c r="P82" s="30"/>
    </row>
    <row r="83" spans="1:16" s="84" customFormat="1" ht="20.100000000000001" hidden="1" customHeight="1" x14ac:dyDescent="0.25">
      <c r="A83" s="69" t="s">
        <v>86</v>
      </c>
      <c r="B83" s="71"/>
      <c r="C83" s="71"/>
      <c r="D83" s="71"/>
      <c r="E83" s="71"/>
      <c r="F83" s="67" t="e">
        <f t="shared" si="8"/>
        <v>#DIV/0!</v>
      </c>
      <c r="G83" s="71"/>
      <c r="H83" s="71"/>
      <c r="I83" s="71">
        <f>+E83+G83+H83</f>
        <v>0</v>
      </c>
      <c r="J83" s="70"/>
      <c r="K83" s="70">
        <f>+D83-I83</f>
        <v>0</v>
      </c>
      <c r="L83" s="70">
        <f>+C83-I83</f>
        <v>0</v>
      </c>
      <c r="M83" s="77"/>
      <c r="N83" s="77"/>
      <c r="P83" s="30"/>
    </row>
    <row r="84" spans="1:16" s="84" customFormat="1" ht="20.100000000000001" hidden="1" customHeight="1" x14ac:dyDescent="0.25">
      <c r="A84" s="69" t="s">
        <v>87</v>
      </c>
      <c r="B84" s="71"/>
      <c r="C84" s="71"/>
      <c r="D84" s="71"/>
      <c r="E84" s="71"/>
      <c r="F84" s="67" t="e">
        <f t="shared" si="8"/>
        <v>#DIV/0!</v>
      </c>
      <c r="G84" s="71"/>
      <c r="H84" s="71"/>
      <c r="I84" s="71">
        <f>+E84+G84+H84</f>
        <v>0</v>
      </c>
      <c r="J84" s="70"/>
      <c r="K84" s="70">
        <f>+D84-I84</f>
        <v>0</v>
      </c>
      <c r="L84" s="70">
        <f>+C84-I84</f>
        <v>0</v>
      </c>
      <c r="M84" s="77"/>
      <c r="N84" s="77"/>
      <c r="P84" s="30"/>
    </row>
    <row r="85" spans="1:16" s="84" customFormat="1" ht="20.100000000000001" hidden="1" customHeight="1" x14ac:dyDescent="0.25">
      <c r="A85" s="69" t="s">
        <v>88</v>
      </c>
      <c r="B85" s="71"/>
      <c r="C85" s="71"/>
      <c r="D85" s="71"/>
      <c r="E85" s="71"/>
      <c r="F85" s="67" t="e">
        <f t="shared" si="8"/>
        <v>#DIV/0!</v>
      </c>
      <c r="G85" s="71"/>
      <c r="H85" s="71"/>
      <c r="I85" s="71">
        <f>+E85+G85+H85</f>
        <v>0</v>
      </c>
      <c r="J85" s="70"/>
      <c r="K85" s="70">
        <f>+D85-I85</f>
        <v>0</v>
      </c>
      <c r="L85" s="70">
        <f>+C85-I85</f>
        <v>0</v>
      </c>
      <c r="M85" s="77"/>
      <c r="N85" s="77"/>
      <c r="P85" s="30"/>
    </row>
    <row r="86" spans="1:16" s="84" customFormat="1" ht="24.95" customHeight="1" x14ac:dyDescent="0.25">
      <c r="A86" s="65" t="s">
        <v>89</v>
      </c>
      <c r="B86" s="74">
        <f>+B87+B88+B89+B90</f>
        <v>3997920</v>
      </c>
      <c r="C86" s="74">
        <f>+C87+C88+C89+C90</f>
        <v>3913508</v>
      </c>
      <c r="D86" s="74">
        <f t="shared" ref="D86:L86" si="41">+D87+D88+D89+D90</f>
        <v>3171744</v>
      </c>
      <c r="E86" s="74">
        <f t="shared" si="41"/>
        <v>2920567</v>
      </c>
      <c r="F86" s="67">
        <f t="shared" si="8"/>
        <v>92.080792144637144</v>
      </c>
      <c r="G86" s="74">
        <f t="shared" si="41"/>
        <v>0</v>
      </c>
      <c r="H86" s="74">
        <f>+H87+H88+H89+H90</f>
        <v>52897</v>
      </c>
      <c r="I86" s="74">
        <f t="shared" si="41"/>
        <v>2973464</v>
      </c>
      <c r="J86" s="74">
        <f t="shared" si="41"/>
        <v>1844099</v>
      </c>
      <c r="K86" s="74">
        <f t="shared" si="41"/>
        <v>198280</v>
      </c>
      <c r="L86" s="74">
        <f t="shared" si="41"/>
        <v>940044</v>
      </c>
      <c r="M86" s="68">
        <f>+I86/D86*100</f>
        <v>93.748549693796221</v>
      </c>
      <c r="N86" s="68">
        <f>+I86/C86*100</f>
        <v>75.979504833004043</v>
      </c>
      <c r="P86" s="30"/>
    </row>
    <row r="87" spans="1:16" s="84" customFormat="1" ht="20.100000000000001" customHeight="1" x14ac:dyDescent="0.25">
      <c r="A87" s="69" t="s">
        <v>90</v>
      </c>
      <c r="B87" s="71">
        <v>3869720</v>
      </c>
      <c r="C87" s="71">
        <v>3785868</v>
      </c>
      <c r="D87" s="71">
        <v>3070561</v>
      </c>
      <c r="E87" s="71">
        <v>2837710</v>
      </c>
      <c r="F87" s="67">
        <f t="shared" si="8"/>
        <v>92.416662622888779</v>
      </c>
      <c r="G87" s="71"/>
      <c r="H87" s="71">
        <v>51397</v>
      </c>
      <c r="I87" s="71">
        <f>+E87+G87+H87</f>
        <v>2889107</v>
      </c>
      <c r="J87" s="70">
        <v>1789898</v>
      </c>
      <c r="K87" s="70">
        <f>+D87-I87</f>
        <v>181454</v>
      </c>
      <c r="L87" s="70">
        <f>+C87-I87</f>
        <v>896761</v>
      </c>
      <c r="M87" s="77">
        <f>+I87/D87*100</f>
        <v>94.090526128612979</v>
      </c>
      <c r="N87" s="77">
        <f>+I87/C87*100</f>
        <v>76.312935369114825</v>
      </c>
      <c r="P87" s="30"/>
    </row>
    <row r="88" spans="1:16" s="84" customFormat="1" ht="20.100000000000001" customHeight="1" x14ac:dyDescent="0.25">
      <c r="A88" s="69" t="s">
        <v>91</v>
      </c>
      <c r="B88" s="71">
        <v>128200</v>
      </c>
      <c r="C88" s="71">
        <v>127640</v>
      </c>
      <c r="D88" s="71">
        <v>101183</v>
      </c>
      <c r="E88" s="71">
        <v>82857</v>
      </c>
      <c r="F88" s="67">
        <f t="shared" si="8"/>
        <v>81.888261862170523</v>
      </c>
      <c r="G88" s="71"/>
      <c r="H88" s="71">
        <v>1500</v>
      </c>
      <c r="I88" s="71">
        <f>+E88+G88+H88</f>
        <v>84357</v>
      </c>
      <c r="J88" s="70">
        <v>54201</v>
      </c>
      <c r="K88" s="70">
        <f>+D88-I88</f>
        <v>16826</v>
      </c>
      <c r="L88" s="70">
        <f>+C88-I88</f>
        <v>43283</v>
      </c>
      <c r="M88" s="77">
        <f>+I88/D88*100</f>
        <v>83.37072433116235</v>
      </c>
      <c r="N88" s="77">
        <f>+I88/C88*100</f>
        <v>66.089783766844249</v>
      </c>
      <c r="P88" s="30"/>
    </row>
    <row r="89" spans="1:16" s="84" customFormat="1" ht="20.100000000000001" hidden="1" customHeight="1" x14ac:dyDescent="0.25">
      <c r="A89" s="69" t="s">
        <v>92</v>
      </c>
      <c r="B89" s="71"/>
      <c r="C89" s="71"/>
      <c r="D89" s="71"/>
      <c r="E89" s="71"/>
      <c r="F89" s="67" t="e">
        <f t="shared" si="8"/>
        <v>#DIV/0!</v>
      </c>
      <c r="G89" s="71"/>
      <c r="H89" s="71"/>
      <c r="I89" s="71">
        <f>+E89+G89+H89</f>
        <v>0</v>
      </c>
      <c r="J89" s="70"/>
      <c r="K89" s="70">
        <f>+D89-I89</f>
        <v>0</v>
      </c>
      <c r="L89" s="70">
        <f>+C89-I89</f>
        <v>0</v>
      </c>
      <c r="M89" s="77"/>
      <c r="N89" s="77"/>
      <c r="P89" s="30"/>
    </row>
    <row r="90" spans="1:16" s="84" customFormat="1" ht="20.100000000000001" hidden="1" customHeight="1" x14ac:dyDescent="0.25">
      <c r="A90" s="69" t="s">
        <v>93</v>
      </c>
      <c r="B90" s="71"/>
      <c r="C90" s="71"/>
      <c r="D90" s="71"/>
      <c r="E90" s="71"/>
      <c r="F90" s="67" t="e">
        <f t="shared" si="8"/>
        <v>#DIV/0!</v>
      </c>
      <c r="G90" s="71"/>
      <c r="H90" s="71"/>
      <c r="I90" s="71">
        <f>+E90+G90+H90</f>
        <v>0</v>
      </c>
      <c r="J90" s="70"/>
      <c r="K90" s="70">
        <f>+D90-I90</f>
        <v>0</v>
      </c>
      <c r="L90" s="70">
        <f>+C90-I90</f>
        <v>0</v>
      </c>
      <c r="M90" s="77"/>
      <c r="N90" s="77"/>
      <c r="P90" s="30"/>
    </row>
    <row r="91" spans="1:16" s="85" customFormat="1" ht="30" customHeight="1" x14ac:dyDescent="0.25">
      <c r="A91" s="59" t="s">
        <v>94</v>
      </c>
      <c r="B91" s="75">
        <f>+B92+B98+B105</f>
        <v>16340130</v>
      </c>
      <c r="C91" s="75">
        <f>+C92+C98+C105</f>
        <v>16410578</v>
      </c>
      <c r="D91" s="75">
        <f>+D92+D98+D105</f>
        <v>13366565</v>
      </c>
      <c r="E91" s="75">
        <f>+E92+E98+E105</f>
        <v>10971738</v>
      </c>
      <c r="F91" s="61">
        <f t="shared" si="8"/>
        <v>82.083452255684236</v>
      </c>
      <c r="G91" s="75">
        <f t="shared" ref="G91:L91" si="42">+G92+G98+G105</f>
        <v>0</v>
      </c>
      <c r="H91" s="75">
        <f t="shared" si="42"/>
        <v>160365</v>
      </c>
      <c r="I91" s="75">
        <f t="shared" si="42"/>
        <v>11132103</v>
      </c>
      <c r="J91" s="75">
        <f>+J92+J98+J105</f>
        <v>7644752</v>
      </c>
      <c r="K91" s="75">
        <f t="shared" si="42"/>
        <v>2234462</v>
      </c>
      <c r="L91" s="75">
        <f t="shared" si="42"/>
        <v>5278475</v>
      </c>
      <c r="M91" s="76">
        <f t="shared" ref="M91:M107" si="43">+I91/D91*100</f>
        <v>83.283199535557557</v>
      </c>
      <c r="N91" s="76">
        <f t="shared" ref="N91:N107" si="44">+I91/C91*100</f>
        <v>67.834923303737384</v>
      </c>
      <c r="P91" s="30"/>
    </row>
    <row r="92" spans="1:16" s="84" customFormat="1" ht="24.95" customHeight="1" x14ac:dyDescent="0.25">
      <c r="A92" s="65" t="s">
        <v>95</v>
      </c>
      <c r="B92" s="74">
        <f>+B93+B94+B95+B96+B97</f>
        <v>10965227</v>
      </c>
      <c r="C92" s="74">
        <f>+C93+C94+C95+C96+C97</f>
        <v>10962313</v>
      </c>
      <c r="D92" s="74">
        <f t="shared" ref="D92:L92" si="45">+D93+D94+D95+D96+D97</f>
        <v>9023164</v>
      </c>
      <c r="E92" s="74">
        <f t="shared" si="45"/>
        <v>7254250</v>
      </c>
      <c r="F92" s="67">
        <f t="shared" si="8"/>
        <v>80.395856708356405</v>
      </c>
      <c r="G92" s="74">
        <f t="shared" si="45"/>
        <v>0</v>
      </c>
      <c r="H92" s="74">
        <f>+H93+H94+H95+H96+H97</f>
        <v>74690</v>
      </c>
      <c r="I92" s="74">
        <f>+I93+I94+I95+I96+I97</f>
        <v>7328940</v>
      </c>
      <c r="J92" s="74">
        <f t="shared" si="45"/>
        <v>5108485</v>
      </c>
      <c r="K92" s="74">
        <f t="shared" si="45"/>
        <v>1694224</v>
      </c>
      <c r="L92" s="74">
        <f t="shared" si="45"/>
        <v>3633373</v>
      </c>
      <c r="M92" s="68">
        <f t="shared" si="43"/>
        <v>81.223615131011698</v>
      </c>
      <c r="N92" s="68">
        <f t="shared" si="44"/>
        <v>66.85578125711244</v>
      </c>
      <c r="P92" s="30"/>
    </row>
    <row r="93" spans="1:16" s="84" customFormat="1" ht="20.100000000000001" customHeight="1" x14ac:dyDescent="0.25">
      <c r="A93" s="69" t="s">
        <v>96</v>
      </c>
      <c r="B93" s="71">
        <v>2464710</v>
      </c>
      <c r="C93" s="71">
        <v>2497290</v>
      </c>
      <c r="D93" s="71">
        <v>2243209</v>
      </c>
      <c r="E93" s="71">
        <v>1509125</v>
      </c>
      <c r="F93" s="67">
        <f t="shared" ref="F93:F107" si="46">+E93/D93*100</f>
        <v>67.275273949061358</v>
      </c>
      <c r="G93" s="71"/>
      <c r="H93" s="71">
        <v>1485</v>
      </c>
      <c r="I93" s="71">
        <f>+E93+G93+H93</f>
        <v>1510610</v>
      </c>
      <c r="J93" s="70">
        <v>1169040</v>
      </c>
      <c r="K93" s="70">
        <f>+D93-I93</f>
        <v>732599</v>
      </c>
      <c r="L93" s="70">
        <f>+C93-I93</f>
        <v>986680</v>
      </c>
      <c r="M93" s="77">
        <f t="shared" si="43"/>
        <v>67.341473754786108</v>
      </c>
      <c r="N93" s="77">
        <f t="shared" si="44"/>
        <v>60.489971128703516</v>
      </c>
      <c r="P93" s="30"/>
    </row>
    <row r="94" spans="1:16" s="84" customFormat="1" ht="20.100000000000001" customHeight="1" x14ac:dyDescent="0.25">
      <c r="A94" s="69" t="s">
        <v>97</v>
      </c>
      <c r="B94" s="71">
        <v>4296789</v>
      </c>
      <c r="C94" s="71">
        <v>4275716</v>
      </c>
      <c r="D94" s="71">
        <v>3297468</v>
      </c>
      <c r="E94" s="71">
        <v>2987096</v>
      </c>
      <c r="F94" s="67">
        <f t="shared" si="46"/>
        <v>90.587565974863139</v>
      </c>
      <c r="G94" s="71"/>
      <c r="H94" s="71">
        <v>15945</v>
      </c>
      <c r="I94" s="71">
        <f t="shared" ref="I94:I104" si="47">+E94+G94+H94</f>
        <v>3003041</v>
      </c>
      <c r="J94" s="70">
        <v>2084353</v>
      </c>
      <c r="K94" s="70">
        <f>+D94-I94</f>
        <v>294427</v>
      </c>
      <c r="L94" s="70">
        <f>+C94-I94</f>
        <v>1272675</v>
      </c>
      <c r="M94" s="77">
        <f t="shared" si="43"/>
        <v>91.071118809947521</v>
      </c>
      <c r="N94" s="77">
        <f t="shared" si="44"/>
        <v>70.234809795599148</v>
      </c>
      <c r="P94" s="30"/>
    </row>
    <row r="95" spans="1:16" s="84" customFormat="1" ht="20.100000000000001" customHeight="1" x14ac:dyDescent="0.25">
      <c r="A95" s="69" t="s">
        <v>98</v>
      </c>
      <c r="B95" s="71">
        <v>1599804</v>
      </c>
      <c r="C95" s="71">
        <v>1528182</v>
      </c>
      <c r="D95" s="71">
        <v>1278872</v>
      </c>
      <c r="E95" s="71">
        <v>1100324</v>
      </c>
      <c r="F95" s="67">
        <f t="shared" si="46"/>
        <v>86.038634046253264</v>
      </c>
      <c r="G95" s="71"/>
      <c r="H95" s="71">
        <v>5219</v>
      </c>
      <c r="I95" s="71">
        <f t="shared" si="47"/>
        <v>1105543</v>
      </c>
      <c r="J95" s="70">
        <v>632466</v>
      </c>
      <c r="K95" s="70">
        <f>+D95-I95</f>
        <v>173329</v>
      </c>
      <c r="L95" s="70">
        <f>+C95-I95</f>
        <v>422639</v>
      </c>
      <c r="M95" s="77">
        <f t="shared" si="43"/>
        <v>86.446728054097676</v>
      </c>
      <c r="N95" s="77">
        <f t="shared" si="44"/>
        <v>72.343673724726514</v>
      </c>
      <c r="P95" s="30"/>
    </row>
    <row r="96" spans="1:16" s="84" customFormat="1" ht="20.100000000000001" customHeight="1" x14ac:dyDescent="0.25">
      <c r="A96" s="80" t="s">
        <v>99</v>
      </c>
      <c r="B96" s="70">
        <v>2018512</v>
      </c>
      <c r="C96" s="70">
        <v>2088536</v>
      </c>
      <c r="D96" s="70">
        <v>1755731</v>
      </c>
      <c r="E96" s="70">
        <v>1259523</v>
      </c>
      <c r="F96" s="67">
        <f t="shared" si="46"/>
        <v>71.737811771848882</v>
      </c>
      <c r="G96" s="70"/>
      <c r="H96" s="70">
        <v>47275</v>
      </c>
      <c r="I96" s="71">
        <f t="shared" si="47"/>
        <v>1306798</v>
      </c>
      <c r="J96" s="70">
        <v>951433</v>
      </c>
      <c r="K96" s="70">
        <f>+D96-I96</f>
        <v>448933</v>
      </c>
      <c r="L96" s="70">
        <f>+C96-I96</f>
        <v>781738</v>
      </c>
      <c r="M96" s="77">
        <f t="shared" si="43"/>
        <v>74.430422428037105</v>
      </c>
      <c r="N96" s="77">
        <f t="shared" si="44"/>
        <v>62.570049067863806</v>
      </c>
      <c r="P96" s="30"/>
    </row>
    <row r="97" spans="1:16" s="84" customFormat="1" ht="20.100000000000001" customHeight="1" x14ac:dyDescent="0.25">
      <c r="A97" s="69" t="s">
        <v>100</v>
      </c>
      <c r="B97" s="71">
        <v>585412</v>
      </c>
      <c r="C97" s="71">
        <v>572589</v>
      </c>
      <c r="D97" s="71">
        <v>447884</v>
      </c>
      <c r="E97" s="71">
        <v>398182</v>
      </c>
      <c r="F97" s="67">
        <f t="shared" si="46"/>
        <v>88.902930223004176</v>
      </c>
      <c r="G97" s="71"/>
      <c r="H97" s="71">
        <v>4766</v>
      </c>
      <c r="I97" s="71">
        <f t="shared" si="47"/>
        <v>402948</v>
      </c>
      <c r="J97" s="70">
        <v>271193</v>
      </c>
      <c r="K97" s="70">
        <f>+D97-I97</f>
        <v>44936</v>
      </c>
      <c r="L97" s="70">
        <f>+C97-I97</f>
        <v>169641</v>
      </c>
      <c r="M97" s="77">
        <f t="shared" si="43"/>
        <v>89.967045038447452</v>
      </c>
      <c r="N97" s="77">
        <f t="shared" si="44"/>
        <v>70.372990050455044</v>
      </c>
      <c r="P97" s="30"/>
    </row>
    <row r="98" spans="1:16" s="84" customFormat="1" ht="24.95" customHeight="1" x14ac:dyDescent="0.25">
      <c r="A98" s="65" t="s">
        <v>101</v>
      </c>
      <c r="B98" s="74">
        <f>+B99+B100+B101+B102+B103+B104</f>
        <v>5007469</v>
      </c>
      <c r="C98" s="74">
        <f>+C99+C100+C101+C102+C103+C104</f>
        <v>5051080</v>
      </c>
      <c r="D98" s="74">
        <f>+D99+D100+D101+D102+D103+D104</f>
        <v>4029630</v>
      </c>
      <c r="E98" s="74">
        <f>+E99+E100+E101+E102+E103+E104</f>
        <v>3457771</v>
      </c>
      <c r="F98" s="67">
        <f t="shared" si="46"/>
        <v>85.808647444058138</v>
      </c>
      <c r="G98" s="74">
        <f t="shared" ref="G98:L98" si="48">+G99+G100+G101+G102+G103+G104</f>
        <v>0</v>
      </c>
      <c r="H98" s="74">
        <f>+H99+H100+H101+H102+H103+H104</f>
        <v>85675</v>
      </c>
      <c r="I98" s="74">
        <f t="shared" si="48"/>
        <v>3543446</v>
      </c>
      <c r="J98" s="74">
        <f t="shared" si="48"/>
        <v>2359015</v>
      </c>
      <c r="K98" s="74">
        <f t="shared" si="48"/>
        <v>486184</v>
      </c>
      <c r="L98" s="74">
        <f t="shared" si="48"/>
        <v>1507634</v>
      </c>
      <c r="M98" s="68">
        <f t="shared" si="43"/>
        <v>87.934773167759815</v>
      </c>
      <c r="N98" s="68">
        <f t="shared" si="44"/>
        <v>70.152244668466949</v>
      </c>
      <c r="P98" s="30"/>
    </row>
    <row r="99" spans="1:16" s="84" customFormat="1" ht="20.100000000000001" customHeight="1" x14ac:dyDescent="0.25">
      <c r="A99" s="69" t="s">
        <v>102</v>
      </c>
      <c r="B99" s="71">
        <v>491501</v>
      </c>
      <c r="C99" s="71">
        <v>491981</v>
      </c>
      <c r="D99" s="71">
        <v>390556</v>
      </c>
      <c r="E99" s="71">
        <v>305994</v>
      </c>
      <c r="F99" s="67">
        <f t="shared" si="46"/>
        <v>78.348303444320393</v>
      </c>
      <c r="G99" s="71"/>
      <c r="H99" s="71">
        <v>7425</v>
      </c>
      <c r="I99" s="71">
        <f t="shared" si="47"/>
        <v>313419</v>
      </c>
      <c r="J99" s="70">
        <v>199116</v>
      </c>
      <c r="K99" s="70">
        <f t="shared" ref="K99:K104" si="49">+D99-I99</f>
        <v>77137</v>
      </c>
      <c r="L99" s="70">
        <f t="shared" ref="L99:L104" si="50">+C99-I99</f>
        <v>178562</v>
      </c>
      <c r="M99" s="77">
        <f t="shared" si="43"/>
        <v>80.24943926095105</v>
      </c>
      <c r="N99" s="77">
        <f t="shared" si="44"/>
        <v>63.705508952581503</v>
      </c>
      <c r="P99" s="30"/>
    </row>
    <row r="100" spans="1:16" s="84" customFormat="1" ht="20.100000000000001" customHeight="1" x14ac:dyDescent="0.25">
      <c r="A100" s="69" t="s">
        <v>103</v>
      </c>
      <c r="B100" s="71">
        <v>1362426</v>
      </c>
      <c r="C100" s="71">
        <v>1401972</v>
      </c>
      <c r="D100" s="71">
        <v>1114248</v>
      </c>
      <c r="E100" s="71">
        <v>939091</v>
      </c>
      <c r="F100" s="67">
        <f t="shared" si="46"/>
        <v>84.280249998205065</v>
      </c>
      <c r="G100" s="71"/>
      <c r="H100" s="71">
        <v>65021</v>
      </c>
      <c r="I100" s="71">
        <f t="shared" si="47"/>
        <v>1004112</v>
      </c>
      <c r="J100" s="70">
        <v>680227</v>
      </c>
      <c r="K100" s="70">
        <f t="shared" si="49"/>
        <v>110136</v>
      </c>
      <c r="L100" s="70">
        <f t="shared" si="50"/>
        <v>397860</v>
      </c>
      <c r="M100" s="77">
        <f t="shared" si="43"/>
        <v>90.115665453292266</v>
      </c>
      <c r="N100" s="77">
        <f t="shared" si="44"/>
        <v>71.621401853959995</v>
      </c>
      <c r="P100" s="30"/>
    </row>
    <row r="101" spans="1:16" s="84" customFormat="1" ht="20.100000000000001" customHeight="1" x14ac:dyDescent="0.25">
      <c r="A101" s="69" t="s">
        <v>104</v>
      </c>
      <c r="B101" s="71">
        <v>397467</v>
      </c>
      <c r="C101" s="71">
        <v>415224</v>
      </c>
      <c r="D101" s="71">
        <v>354379</v>
      </c>
      <c r="E101" s="71">
        <v>304490</v>
      </c>
      <c r="F101" s="67">
        <f t="shared" si="46"/>
        <v>85.922134212241701</v>
      </c>
      <c r="G101" s="71"/>
      <c r="H101" s="71"/>
      <c r="I101" s="71">
        <f t="shared" si="47"/>
        <v>304490</v>
      </c>
      <c r="J101" s="70">
        <v>205481</v>
      </c>
      <c r="K101" s="70">
        <f t="shared" si="49"/>
        <v>49889</v>
      </c>
      <c r="L101" s="70">
        <f t="shared" si="50"/>
        <v>110734</v>
      </c>
      <c r="M101" s="77">
        <f t="shared" si="43"/>
        <v>85.922134212241701</v>
      </c>
      <c r="N101" s="77">
        <f t="shared" si="44"/>
        <v>73.331502995973253</v>
      </c>
      <c r="P101" s="30"/>
    </row>
    <row r="102" spans="1:16" s="84" customFormat="1" ht="20.100000000000001" customHeight="1" x14ac:dyDescent="0.25">
      <c r="A102" s="69" t="s">
        <v>105</v>
      </c>
      <c r="B102" s="71">
        <v>211065</v>
      </c>
      <c r="C102" s="71">
        <v>192569</v>
      </c>
      <c r="D102" s="71">
        <v>160407</v>
      </c>
      <c r="E102" s="71">
        <v>132188</v>
      </c>
      <c r="F102" s="67">
        <f t="shared" si="46"/>
        <v>82.407874968050024</v>
      </c>
      <c r="G102" s="71"/>
      <c r="H102" s="71">
        <v>2053</v>
      </c>
      <c r="I102" s="71">
        <f t="shared" si="47"/>
        <v>134241</v>
      </c>
      <c r="J102" s="70">
        <v>94313</v>
      </c>
      <c r="K102" s="70">
        <f t="shared" si="49"/>
        <v>26166</v>
      </c>
      <c r="L102" s="70">
        <f t="shared" si="50"/>
        <v>58328</v>
      </c>
      <c r="M102" s="77">
        <f t="shared" si="43"/>
        <v>83.687744300435767</v>
      </c>
      <c r="N102" s="77">
        <f t="shared" si="44"/>
        <v>69.710597240469653</v>
      </c>
      <c r="P102" s="30"/>
    </row>
    <row r="103" spans="1:16" s="84" customFormat="1" ht="20.100000000000001" customHeight="1" x14ac:dyDescent="0.25">
      <c r="A103" s="69" t="s">
        <v>106</v>
      </c>
      <c r="B103" s="71">
        <v>1931410</v>
      </c>
      <c r="C103" s="71">
        <v>1954979</v>
      </c>
      <c r="D103" s="71">
        <v>1504181</v>
      </c>
      <c r="E103" s="71">
        <v>1367326</v>
      </c>
      <c r="F103" s="67">
        <f t="shared" si="46"/>
        <v>90.901693346744835</v>
      </c>
      <c r="G103" s="71"/>
      <c r="H103" s="71">
        <v>10384</v>
      </c>
      <c r="I103" s="71">
        <f t="shared" si="47"/>
        <v>1377710</v>
      </c>
      <c r="J103" s="70">
        <v>951723</v>
      </c>
      <c r="K103" s="70">
        <f t="shared" si="49"/>
        <v>126471</v>
      </c>
      <c r="L103" s="70">
        <f t="shared" si="50"/>
        <v>577269</v>
      </c>
      <c r="M103" s="77">
        <f t="shared" si="43"/>
        <v>91.592035798883245</v>
      </c>
      <c r="N103" s="77">
        <f t="shared" si="44"/>
        <v>70.471856730941866</v>
      </c>
      <c r="P103" s="30"/>
    </row>
    <row r="104" spans="1:16" s="84" customFormat="1" ht="19.5" customHeight="1" x14ac:dyDescent="0.25">
      <c r="A104" s="69" t="s">
        <v>107</v>
      </c>
      <c r="B104" s="71">
        <v>613600</v>
      </c>
      <c r="C104" s="71">
        <v>594355</v>
      </c>
      <c r="D104" s="71">
        <v>505859</v>
      </c>
      <c r="E104" s="71">
        <v>408682</v>
      </c>
      <c r="F104" s="67">
        <f t="shared" si="46"/>
        <v>80.789706222484924</v>
      </c>
      <c r="G104" s="71"/>
      <c r="H104" s="71">
        <v>792</v>
      </c>
      <c r="I104" s="71">
        <f t="shared" si="47"/>
        <v>409474</v>
      </c>
      <c r="J104" s="70">
        <v>228155</v>
      </c>
      <c r="K104" s="70">
        <f t="shared" si="49"/>
        <v>96385</v>
      </c>
      <c r="L104" s="70">
        <f t="shared" si="50"/>
        <v>184881</v>
      </c>
      <c r="M104" s="77">
        <f t="shared" si="43"/>
        <v>80.946271589514069</v>
      </c>
      <c r="N104" s="77">
        <f t="shared" si="44"/>
        <v>68.893842905334353</v>
      </c>
      <c r="P104" s="30"/>
    </row>
    <row r="105" spans="1:16" s="84" customFormat="1" ht="24.95" customHeight="1" x14ac:dyDescent="0.25">
      <c r="A105" s="65" t="s">
        <v>108</v>
      </c>
      <c r="B105" s="74">
        <f t="shared" ref="B105:L105" si="51">+B106+B107</f>
        <v>367434</v>
      </c>
      <c r="C105" s="74">
        <f>+C106+C107</f>
        <v>397185</v>
      </c>
      <c r="D105" s="74">
        <f>+D106+D107</f>
        <v>313771</v>
      </c>
      <c r="E105" s="74">
        <f>+E106+E107</f>
        <v>259717</v>
      </c>
      <c r="F105" s="67">
        <f t="shared" si="46"/>
        <v>82.772786522655068</v>
      </c>
      <c r="G105" s="74">
        <f t="shared" si="51"/>
        <v>0</v>
      </c>
      <c r="H105" s="74">
        <f t="shared" si="51"/>
        <v>0</v>
      </c>
      <c r="I105" s="74">
        <f t="shared" si="51"/>
        <v>259717</v>
      </c>
      <c r="J105" s="74">
        <f t="shared" si="51"/>
        <v>177252</v>
      </c>
      <c r="K105" s="74">
        <f t="shared" si="51"/>
        <v>54054</v>
      </c>
      <c r="L105" s="74">
        <f t="shared" si="51"/>
        <v>137468</v>
      </c>
      <c r="M105" s="68">
        <f t="shared" si="43"/>
        <v>82.772786522655068</v>
      </c>
      <c r="N105" s="68">
        <f t="shared" si="44"/>
        <v>65.389428100255557</v>
      </c>
      <c r="P105" s="30"/>
    </row>
    <row r="106" spans="1:16" ht="20.100000000000001" customHeight="1" x14ac:dyDescent="0.2">
      <c r="A106" s="69" t="s">
        <v>108</v>
      </c>
      <c r="B106" s="71">
        <v>367434</v>
      </c>
      <c r="C106" s="71">
        <v>376317</v>
      </c>
      <c r="D106" s="71">
        <v>292903</v>
      </c>
      <c r="E106" s="71">
        <v>259717</v>
      </c>
      <c r="F106" s="67">
        <f t="shared" si="46"/>
        <v>88.669969238963063</v>
      </c>
      <c r="G106" s="71"/>
      <c r="H106" s="71"/>
      <c r="I106" s="71">
        <f>+E106+G106+H106</f>
        <v>259717</v>
      </c>
      <c r="J106" s="70">
        <v>177252</v>
      </c>
      <c r="K106" s="70">
        <f>+D106-I106</f>
        <v>33186</v>
      </c>
      <c r="L106" s="70">
        <f>+C106-I106</f>
        <v>116600</v>
      </c>
      <c r="M106" s="77">
        <f t="shared" si="43"/>
        <v>88.669969238963063</v>
      </c>
      <c r="N106" s="77">
        <f>+I106/C106*100</f>
        <v>69.01548428585474</v>
      </c>
      <c r="P106" s="30"/>
    </row>
    <row r="107" spans="1:16" x14ac:dyDescent="0.2">
      <c r="A107" s="69" t="s">
        <v>109</v>
      </c>
      <c r="B107" s="71"/>
      <c r="C107" s="71">
        <v>20868</v>
      </c>
      <c r="D107" s="71">
        <v>20868</v>
      </c>
      <c r="E107" s="71"/>
      <c r="F107" s="67">
        <f t="shared" si="46"/>
        <v>0</v>
      </c>
      <c r="G107" s="71"/>
      <c r="H107" s="71"/>
      <c r="I107" s="71">
        <f>+E107+G107+H107</f>
        <v>0</v>
      </c>
      <c r="J107" s="70"/>
      <c r="K107" s="70">
        <f>+D107-I107</f>
        <v>20868</v>
      </c>
      <c r="L107" s="70">
        <f>+C107-I107</f>
        <v>20868</v>
      </c>
      <c r="M107" s="72">
        <f t="shared" si="43"/>
        <v>0</v>
      </c>
      <c r="N107" s="68">
        <f t="shared" si="44"/>
        <v>0</v>
      </c>
      <c r="P107" s="30"/>
    </row>
    <row r="108" spans="1:16" x14ac:dyDescent="0.25">
      <c r="A108" s="86" t="s">
        <v>110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</row>
    <row r="109" spans="1:16" ht="23.25" x14ac:dyDescent="0.2">
      <c r="A109" s="87" t="s">
        <v>31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P109" s="3"/>
    </row>
    <row r="110" spans="1:16" x14ac:dyDescent="0.2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</row>
    <row r="111" spans="1:16" ht="42.75" customHeight="1" x14ac:dyDescent="0.2">
      <c r="A111" s="89" t="s">
        <v>6</v>
      </c>
      <c r="B111" s="90" t="s">
        <v>7</v>
      </c>
      <c r="C111" s="90"/>
      <c r="D111" s="91" t="s">
        <v>8</v>
      </c>
      <c r="E111" s="91" t="s">
        <v>9</v>
      </c>
      <c r="F111" s="91"/>
      <c r="G111" s="91"/>
      <c r="H111" s="92" t="s">
        <v>10</v>
      </c>
      <c r="I111" s="93" t="s">
        <v>11</v>
      </c>
      <c r="J111" s="91" t="s">
        <v>12</v>
      </c>
      <c r="K111" s="91" t="s">
        <v>13</v>
      </c>
      <c r="L111" s="91"/>
      <c r="M111" s="6" t="s">
        <v>14</v>
      </c>
      <c r="N111" s="7"/>
    </row>
    <row r="112" spans="1:16" ht="60" customHeight="1" x14ac:dyDescent="0.2">
      <c r="A112" s="89"/>
      <c r="B112" s="94" t="s">
        <v>15</v>
      </c>
      <c r="C112" s="94" t="s">
        <v>16</v>
      </c>
      <c r="D112" s="91"/>
      <c r="E112" s="94" t="s">
        <v>17</v>
      </c>
      <c r="F112" s="14" t="s">
        <v>14</v>
      </c>
      <c r="G112" s="95" t="s">
        <v>18</v>
      </c>
      <c r="H112" s="92"/>
      <c r="I112" s="96"/>
      <c r="J112" s="91"/>
      <c r="K112" s="94" t="s">
        <v>19</v>
      </c>
      <c r="L112" s="94" t="s">
        <v>20</v>
      </c>
      <c r="M112" s="97" t="s">
        <v>21</v>
      </c>
      <c r="N112" s="97" t="s">
        <v>22</v>
      </c>
    </row>
    <row r="113" spans="1:16" ht="30" customHeight="1" x14ac:dyDescent="0.2">
      <c r="A113" s="89"/>
      <c r="B113" s="21">
        <v>1</v>
      </c>
      <c r="C113" s="21">
        <v>2</v>
      </c>
      <c r="D113" s="21">
        <v>3</v>
      </c>
      <c r="E113" s="21">
        <v>4</v>
      </c>
      <c r="F113" s="21" t="s">
        <v>23</v>
      </c>
      <c r="G113" s="16">
        <v>6</v>
      </c>
      <c r="H113" s="16">
        <v>7</v>
      </c>
      <c r="I113" s="16" t="s">
        <v>24</v>
      </c>
      <c r="J113" s="21">
        <v>9</v>
      </c>
      <c r="K113" s="14" t="s">
        <v>25</v>
      </c>
      <c r="L113" s="14" t="s">
        <v>26</v>
      </c>
      <c r="M113" s="22" t="s">
        <v>27</v>
      </c>
      <c r="N113" s="22" t="s">
        <v>28</v>
      </c>
    </row>
    <row r="114" spans="1:16" ht="10.5" customHeight="1" x14ac:dyDescent="0.2">
      <c r="A114" s="98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100"/>
    </row>
    <row r="115" spans="1:16" ht="35.1" customHeight="1" x14ac:dyDescent="0.2">
      <c r="A115" s="101" t="s">
        <v>111</v>
      </c>
      <c r="B115" s="102">
        <f>+B117+B121+B147+B167+B171+B178+B186+B236+B144</f>
        <v>188972310</v>
      </c>
      <c r="C115" s="102">
        <f>+C117+C121+C147+C167+C171+C178+C186+C236+C144</f>
        <v>189766087</v>
      </c>
      <c r="D115" s="102">
        <f>+D117+D121+D147+D167+D171+D178+D186+D236+D144</f>
        <v>189716837</v>
      </c>
      <c r="E115" s="102">
        <f>+E117+E121+E147+E167+E171+E178+E186+E236+E144</f>
        <v>107289127</v>
      </c>
      <c r="F115" s="103">
        <f>+E115/D115*100</f>
        <v>56.552243172808112</v>
      </c>
      <c r="G115" s="102">
        <f>+G117+G121+G147+G167+G171+G178+G186+G236+G144</f>
        <v>49693697</v>
      </c>
      <c r="H115" s="102">
        <f>+H117+H121+H147+H167+H172+H179+H187+H237+H144</f>
        <v>0</v>
      </c>
      <c r="I115" s="102">
        <f>+I117+I121+I147+I167+I171+I178+I186+I236</f>
        <v>156982824</v>
      </c>
      <c r="J115" s="102">
        <f>+J117+J121+J147+J167+J171+J178+J186+J236+J144</f>
        <v>92633411</v>
      </c>
      <c r="K115" s="102">
        <f>+K117+K121+K147+K167+K171+K178+K186+K236</f>
        <v>32734013</v>
      </c>
      <c r="L115" s="102">
        <f>+L117+L121+L147+L167+L171+L178+L186+L236</f>
        <v>32775090</v>
      </c>
      <c r="M115" s="104">
        <f>+I115/D115*100</f>
        <v>82.745857712143916</v>
      </c>
      <c r="N115" s="104">
        <f>+I115/C115*100</f>
        <v>82.724382676447348</v>
      </c>
      <c r="P115" s="30"/>
    </row>
    <row r="116" spans="1:16" ht="8.25" customHeight="1" x14ac:dyDescent="0.2">
      <c r="A116" s="105"/>
      <c r="B116" s="106"/>
      <c r="C116" s="106"/>
      <c r="D116" s="106"/>
      <c r="E116" s="106"/>
      <c r="F116" s="107"/>
      <c r="G116" s="106"/>
      <c r="H116" s="106"/>
      <c r="I116" s="106"/>
      <c r="J116" s="106"/>
      <c r="K116" s="106"/>
      <c r="L116" s="106"/>
      <c r="M116" s="106"/>
      <c r="N116" s="108"/>
    </row>
    <row r="117" spans="1:16" s="63" customFormat="1" ht="30" customHeight="1" x14ac:dyDescent="0.2">
      <c r="A117" s="109" t="s">
        <v>34</v>
      </c>
      <c r="B117" s="110">
        <f>+B118+B120</f>
        <v>20286132</v>
      </c>
      <c r="C117" s="110">
        <f t="shared" ref="C117:E117" si="52">+C118+C120</f>
        <v>20595801</v>
      </c>
      <c r="D117" s="110">
        <f t="shared" si="52"/>
        <v>20595801</v>
      </c>
      <c r="E117" s="110">
        <f t="shared" si="52"/>
        <v>19700000</v>
      </c>
      <c r="F117" s="111">
        <f>+E117/D117*100</f>
        <v>95.65056488941606</v>
      </c>
      <c r="G117" s="110">
        <f>+G118+G120</f>
        <v>895501</v>
      </c>
      <c r="H117" s="110">
        <f t="shared" ref="H117:L117" si="53">+H118+H120</f>
        <v>0</v>
      </c>
      <c r="I117" s="110">
        <f t="shared" si="53"/>
        <v>20595501</v>
      </c>
      <c r="J117" s="110">
        <f t="shared" si="53"/>
        <v>19700000</v>
      </c>
      <c r="K117" s="110">
        <f t="shared" si="53"/>
        <v>300</v>
      </c>
      <c r="L117" s="110">
        <f t="shared" si="53"/>
        <v>300</v>
      </c>
      <c r="M117" s="76">
        <f t="shared" ref="M117:M189" si="54">+I117/D117*100</f>
        <v>99.998543392412856</v>
      </c>
      <c r="N117" s="76">
        <f t="shared" ref="N117:N189" si="55">+I117/C117*100</f>
        <v>99.998543392412856</v>
      </c>
      <c r="P117" s="19"/>
    </row>
    <row r="118" spans="1:16" s="42" customFormat="1" ht="24.95" customHeight="1" x14ac:dyDescent="0.2">
      <c r="A118" s="112" t="s">
        <v>35</v>
      </c>
      <c r="B118" s="113">
        <f>+B119</f>
        <v>735832</v>
      </c>
      <c r="C118" s="113">
        <f>+C119</f>
        <v>895501</v>
      </c>
      <c r="D118" s="113">
        <f t="shared" ref="D118:J118" si="56">+D119</f>
        <v>895501</v>
      </c>
      <c r="E118" s="113">
        <f t="shared" si="56"/>
        <v>0</v>
      </c>
      <c r="F118" s="114">
        <f t="shared" ref="F118:F203" si="57">+E118/D118*100</f>
        <v>0</v>
      </c>
      <c r="G118" s="113">
        <f t="shared" si="56"/>
        <v>895501</v>
      </c>
      <c r="H118" s="113">
        <f t="shared" si="56"/>
        <v>0</v>
      </c>
      <c r="I118" s="113">
        <f t="shared" si="56"/>
        <v>895501</v>
      </c>
      <c r="J118" s="113">
        <f t="shared" si="56"/>
        <v>0</v>
      </c>
      <c r="K118" s="113">
        <f t="shared" ref="K118:L185" si="58">+D118-I118</f>
        <v>0</v>
      </c>
      <c r="L118" s="113">
        <f t="shared" ref="L118:L189" si="59">+C118-I118</f>
        <v>0</v>
      </c>
      <c r="M118" s="115">
        <f t="shared" si="54"/>
        <v>100</v>
      </c>
      <c r="N118" s="115">
        <f t="shared" si="55"/>
        <v>100</v>
      </c>
      <c r="P118" s="64"/>
    </row>
    <row r="119" spans="1:16" s="119" customFormat="1" ht="20.100000000000001" customHeight="1" x14ac:dyDescent="0.2">
      <c r="A119" s="83" t="s">
        <v>112</v>
      </c>
      <c r="B119" s="116">
        <f>43339+692493</f>
        <v>735832</v>
      </c>
      <c r="C119" s="116">
        <v>895501</v>
      </c>
      <c r="D119" s="116">
        <v>895501</v>
      </c>
      <c r="E119" s="116"/>
      <c r="F119" s="114">
        <f t="shared" si="57"/>
        <v>0</v>
      </c>
      <c r="G119" s="116">
        <v>895501</v>
      </c>
      <c r="H119" s="116"/>
      <c r="I119" s="117">
        <f>+E119+G119+H119</f>
        <v>895501</v>
      </c>
      <c r="J119" s="118"/>
      <c r="K119" s="70">
        <f t="shared" si="58"/>
        <v>0</v>
      </c>
      <c r="L119" s="70">
        <f t="shared" si="59"/>
        <v>0</v>
      </c>
      <c r="M119" s="77">
        <f t="shared" si="54"/>
        <v>100</v>
      </c>
      <c r="N119" s="77">
        <f t="shared" si="55"/>
        <v>100</v>
      </c>
      <c r="P119" s="43"/>
    </row>
    <row r="120" spans="1:16" s="119" customFormat="1" ht="24.95" customHeight="1" x14ac:dyDescent="0.2">
      <c r="A120" s="112" t="s">
        <v>39</v>
      </c>
      <c r="B120" s="120">
        <f>850000*23+300</f>
        <v>19550300</v>
      </c>
      <c r="C120" s="120">
        <v>19700300</v>
      </c>
      <c r="D120" s="113">
        <v>19700300</v>
      </c>
      <c r="E120" s="120">
        <v>19700000</v>
      </c>
      <c r="F120" s="114">
        <f t="shared" si="57"/>
        <v>99.998477180550552</v>
      </c>
      <c r="G120" s="120"/>
      <c r="H120" s="121"/>
      <c r="I120" s="117">
        <f>+E120+G120+H120</f>
        <v>19700000</v>
      </c>
      <c r="J120" s="113">
        <v>19700000</v>
      </c>
      <c r="K120" s="113">
        <f t="shared" si="58"/>
        <v>300</v>
      </c>
      <c r="L120" s="113">
        <f t="shared" si="59"/>
        <v>300</v>
      </c>
      <c r="M120" s="115">
        <f t="shared" si="54"/>
        <v>99.998477180550552</v>
      </c>
      <c r="N120" s="115">
        <f t="shared" si="55"/>
        <v>99.998477180550552</v>
      </c>
      <c r="P120" s="19"/>
    </row>
    <row r="121" spans="1:16" s="122" customFormat="1" ht="30" customHeight="1" x14ac:dyDescent="0.2">
      <c r="A121" s="109" t="s">
        <v>113</v>
      </c>
      <c r="B121" s="110">
        <f>+B122+B131+B141+B135</f>
        <v>6903847</v>
      </c>
      <c r="C121" s="110">
        <f t="shared" ref="C121:E121" si="60">+C122+C131+C141+C135</f>
        <v>7338415</v>
      </c>
      <c r="D121" s="110">
        <f t="shared" si="60"/>
        <v>7338415</v>
      </c>
      <c r="E121" s="110">
        <f t="shared" si="60"/>
        <v>1860005</v>
      </c>
      <c r="F121" s="111">
        <f t="shared" si="57"/>
        <v>25.346140821962237</v>
      </c>
      <c r="G121" s="110">
        <f>+G122+G131+G141+G135</f>
        <v>1842742</v>
      </c>
      <c r="H121" s="110">
        <f t="shared" ref="H121:L121" si="61">+H122+H131+H141+H135</f>
        <v>0</v>
      </c>
      <c r="I121" s="110">
        <f t="shared" si="61"/>
        <v>3702747</v>
      </c>
      <c r="J121" s="110">
        <f t="shared" si="61"/>
        <v>1049201</v>
      </c>
      <c r="K121" s="110">
        <f t="shared" si="61"/>
        <v>3635668</v>
      </c>
      <c r="L121" s="110">
        <f t="shared" si="61"/>
        <v>3635668</v>
      </c>
      <c r="M121" s="76">
        <f t="shared" si="54"/>
        <v>50.457040110160023</v>
      </c>
      <c r="N121" s="76">
        <f t="shared" si="55"/>
        <v>50.457040110160023</v>
      </c>
      <c r="P121" s="19"/>
    </row>
    <row r="122" spans="1:16" ht="24.95" customHeight="1" x14ac:dyDescent="0.2">
      <c r="A122" s="112" t="s">
        <v>114</v>
      </c>
      <c r="B122" s="113">
        <f>+B123+B124+B125+B126+B127+B128+B130+B129</f>
        <v>4986860</v>
      </c>
      <c r="C122" s="113">
        <f t="shared" ref="C122:E122" si="62">+C123+C124+C125+C126+C127+C128+C130+C129</f>
        <v>5338606</v>
      </c>
      <c r="D122" s="113">
        <f t="shared" si="62"/>
        <v>5338606</v>
      </c>
      <c r="E122" s="113">
        <f t="shared" si="62"/>
        <v>1083059</v>
      </c>
      <c r="F122" s="114">
        <f t="shared" si="57"/>
        <v>20.287299718315978</v>
      </c>
      <c r="G122" s="113">
        <f t="shared" ref="G122:L122" si="63">+G123+G124+G125+G126+G127+G128+G130+G129</f>
        <v>1384362</v>
      </c>
      <c r="H122" s="113">
        <f t="shared" si="63"/>
        <v>0</v>
      </c>
      <c r="I122" s="113">
        <f t="shared" si="63"/>
        <v>2467421</v>
      </c>
      <c r="J122" s="113">
        <f t="shared" si="63"/>
        <v>463081</v>
      </c>
      <c r="K122" s="113">
        <f t="shared" si="63"/>
        <v>2871185</v>
      </c>
      <c r="L122" s="113">
        <f t="shared" si="63"/>
        <v>2871185</v>
      </c>
      <c r="M122" s="68">
        <f t="shared" si="54"/>
        <v>46.218451033846662</v>
      </c>
      <c r="N122" s="68">
        <f t="shared" si="55"/>
        <v>46.218451033846662</v>
      </c>
      <c r="P122" s="43"/>
    </row>
    <row r="123" spans="1:16" ht="20.100000000000001" customHeight="1" x14ac:dyDescent="0.2">
      <c r="A123" s="83" t="s">
        <v>115</v>
      </c>
      <c r="B123" s="116">
        <v>23070</v>
      </c>
      <c r="C123" s="116">
        <v>14055</v>
      </c>
      <c r="D123" s="116">
        <v>14055</v>
      </c>
      <c r="E123" s="116"/>
      <c r="F123" s="114">
        <f t="shared" si="57"/>
        <v>0</v>
      </c>
      <c r="G123" s="116">
        <v>1904</v>
      </c>
      <c r="H123" s="116"/>
      <c r="I123" s="118">
        <f>+E123+G123+H123</f>
        <v>1904</v>
      </c>
      <c r="J123" s="118"/>
      <c r="K123" s="70">
        <f t="shared" si="58"/>
        <v>12151</v>
      </c>
      <c r="L123" s="70">
        <f t="shared" si="59"/>
        <v>12151</v>
      </c>
      <c r="M123" s="77">
        <f t="shared" si="54"/>
        <v>13.546780505158306</v>
      </c>
      <c r="N123" s="77">
        <f t="shared" si="55"/>
        <v>13.546780505158306</v>
      </c>
    </row>
    <row r="124" spans="1:16" ht="20.100000000000001" hidden="1" customHeight="1" x14ac:dyDescent="0.2">
      <c r="A124" s="123" t="s">
        <v>116</v>
      </c>
      <c r="B124" s="124"/>
      <c r="C124" s="116"/>
      <c r="D124" s="116"/>
      <c r="E124" s="116"/>
      <c r="F124" s="114" t="e">
        <f t="shared" si="57"/>
        <v>#DIV/0!</v>
      </c>
      <c r="G124" s="116"/>
      <c r="H124" s="116"/>
      <c r="I124" s="118">
        <f t="shared" ref="I124:I130" si="64">+E124+G124+H124</f>
        <v>0</v>
      </c>
      <c r="J124" s="118"/>
      <c r="K124" s="70">
        <f t="shared" si="58"/>
        <v>0</v>
      </c>
      <c r="L124" s="70">
        <f t="shared" si="59"/>
        <v>0</v>
      </c>
      <c r="M124" s="77" t="e">
        <f t="shared" si="54"/>
        <v>#DIV/0!</v>
      </c>
      <c r="N124" s="77" t="e">
        <f t="shared" si="55"/>
        <v>#DIV/0!</v>
      </c>
    </row>
    <row r="125" spans="1:16" ht="20.100000000000001" customHeight="1" x14ac:dyDescent="0.2">
      <c r="A125" s="83" t="s">
        <v>117</v>
      </c>
      <c r="B125" s="116">
        <v>13862</v>
      </c>
      <c r="C125" s="116">
        <v>8862</v>
      </c>
      <c r="D125" s="116">
        <v>8862</v>
      </c>
      <c r="E125" s="116"/>
      <c r="F125" s="114">
        <f t="shared" si="57"/>
        <v>0</v>
      </c>
      <c r="G125" s="116"/>
      <c r="H125" s="116"/>
      <c r="I125" s="118">
        <f t="shared" si="64"/>
        <v>0</v>
      </c>
      <c r="J125" s="118"/>
      <c r="K125" s="70">
        <f t="shared" si="58"/>
        <v>8862</v>
      </c>
      <c r="L125" s="70">
        <f t="shared" si="59"/>
        <v>8862</v>
      </c>
      <c r="M125" s="77">
        <f t="shared" si="54"/>
        <v>0</v>
      </c>
      <c r="N125" s="77">
        <f t="shared" si="55"/>
        <v>0</v>
      </c>
    </row>
    <row r="126" spans="1:16" ht="20.100000000000001" customHeight="1" x14ac:dyDescent="0.2">
      <c r="A126" s="83" t="s">
        <v>118</v>
      </c>
      <c r="B126" s="116">
        <f>22871+34571</f>
        <v>57442</v>
      </c>
      <c r="C126" s="116">
        <v>57442</v>
      </c>
      <c r="D126" s="116">
        <v>57442</v>
      </c>
      <c r="E126" s="116">
        <v>8643</v>
      </c>
      <c r="F126" s="114">
        <f t="shared" si="57"/>
        <v>15.046481668465583</v>
      </c>
      <c r="G126" s="116"/>
      <c r="H126" s="116"/>
      <c r="I126" s="118">
        <f t="shared" si="64"/>
        <v>8643</v>
      </c>
      <c r="J126" s="118">
        <v>8643</v>
      </c>
      <c r="K126" s="70">
        <f t="shared" si="58"/>
        <v>48799</v>
      </c>
      <c r="L126" s="70">
        <f t="shared" si="59"/>
        <v>48799</v>
      </c>
      <c r="M126" s="77">
        <f t="shared" si="54"/>
        <v>15.046481668465583</v>
      </c>
      <c r="N126" s="77">
        <f t="shared" si="55"/>
        <v>15.046481668465583</v>
      </c>
    </row>
    <row r="127" spans="1:16" ht="20.100000000000001" customHeight="1" x14ac:dyDescent="0.2">
      <c r="A127" s="83" t="s">
        <v>119</v>
      </c>
      <c r="B127" s="116">
        <v>11805</v>
      </c>
      <c r="C127" s="116">
        <v>11805</v>
      </c>
      <c r="D127" s="116">
        <v>11805</v>
      </c>
      <c r="E127" s="116"/>
      <c r="F127" s="114">
        <f t="shared" si="57"/>
        <v>0</v>
      </c>
      <c r="G127" s="116"/>
      <c r="H127" s="116"/>
      <c r="I127" s="118">
        <f t="shared" si="64"/>
        <v>0</v>
      </c>
      <c r="J127" s="118"/>
      <c r="K127" s="70">
        <f t="shared" si="58"/>
        <v>11805</v>
      </c>
      <c r="L127" s="70">
        <f t="shared" si="59"/>
        <v>11805</v>
      </c>
      <c r="M127" s="77">
        <f t="shared" si="54"/>
        <v>0</v>
      </c>
      <c r="N127" s="77">
        <f t="shared" si="55"/>
        <v>0</v>
      </c>
    </row>
    <row r="128" spans="1:16" s="122" customFormat="1" ht="20.100000000000001" customHeight="1" x14ac:dyDescent="0.2">
      <c r="A128" s="83" t="s">
        <v>120</v>
      </c>
      <c r="B128" s="116">
        <f>23633+14735</f>
        <v>38368</v>
      </c>
      <c r="C128" s="116">
        <v>39431</v>
      </c>
      <c r="D128" s="116">
        <v>39431</v>
      </c>
      <c r="E128" s="116">
        <v>29735</v>
      </c>
      <c r="F128" s="114">
        <f t="shared" si="57"/>
        <v>75.410210240673578</v>
      </c>
      <c r="G128" s="116">
        <v>8817</v>
      </c>
      <c r="H128" s="116"/>
      <c r="I128" s="118">
        <f t="shared" si="64"/>
        <v>38552</v>
      </c>
      <c r="J128" s="118">
        <v>10821</v>
      </c>
      <c r="K128" s="70">
        <f t="shared" si="58"/>
        <v>879</v>
      </c>
      <c r="L128" s="70">
        <f t="shared" si="59"/>
        <v>879</v>
      </c>
      <c r="M128" s="77">
        <f t="shared" si="54"/>
        <v>97.77078948035809</v>
      </c>
      <c r="N128" s="77">
        <f t="shared" si="55"/>
        <v>97.77078948035809</v>
      </c>
      <c r="P128" s="19"/>
    </row>
    <row r="129" spans="1:16" s="122" customFormat="1" ht="20.100000000000001" hidden="1" customHeight="1" x14ac:dyDescent="0.2">
      <c r="A129" s="83" t="s">
        <v>121</v>
      </c>
      <c r="B129" s="116"/>
      <c r="C129" s="116"/>
      <c r="D129" s="116"/>
      <c r="E129" s="116"/>
      <c r="F129" s="114" t="e">
        <f t="shared" si="57"/>
        <v>#DIV/0!</v>
      </c>
      <c r="G129" s="116"/>
      <c r="H129" s="116"/>
      <c r="I129" s="118">
        <f t="shared" si="64"/>
        <v>0</v>
      </c>
      <c r="J129" s="118"/>
      <c r="K129" s="70">
        <f t="shared" si="58"/>
        <v>0</v>
      </c>
      <c r="L129" s="70">
        <f t="shared" si="59"/>
        <v>0</v>
      </c>
      <c r="M129" s="77" t="e">
        <f t="shared" si="54"/>
        <v>#DIV/0!</v>
      </c>
      <c r="N129" s="77" t="e">
        <f t="shared" si="55"/>
        <v>#DIV/0!</v>
      </c>
      <c r="P129" s="43"/>
    </row>
    <row r="130" spans="1:16" s="122" customFormat="1" ht="20.100000000000001" customHeight="1" x14ac:dyDescent="0.2">
      <c r="A130" s="83" t="s">
        <v>122</v>
      </c>
      <c r="B130" s="116">
        <f>10276+1431896+320141+80000+(2320141+679859)</f>
        <v>4842313</v>
      </c>
      <c r="C130" s="116">
        <v>5207011</v>
      </c>
      <c r="D130" s="116">
        <v>5207011</v>
      </c>
      <c r="E130" s="116">
        <v>1044681</v>
      </c>
      <c r="F130" s="114">
        <f t="shared" si="57"/>
        <v>20.062968947060032</v>
      </c>
      <c r="G130" s="116">
        <v>1373641</v>
      </c>
      <c r="H130" s="118"/>
      <c r="I130" s="118">
        <f t="shared" si="64"/>
        <v>2418322</v>
      </c>
      <c r="J130" s="118">
        <v>443617</v>
      </c>
      <c r="K130" s="70">
        <f t="shared" si="58"/>
        <v>2788689</v>
      </c>
      <c r="L130" s="70">
        <f t="shared" si="59"/>
        <v>2788689</v>
      </c>
      <c r="M130" s="77">
        <f t="shared" si="54"/>
        <v>46.443573866081714</v>
      </c>
      <c r="N130" s="77">
        <f t="shared" si="55"/>
        <v>46.443573866081714</v>
      </c>
      <c r="P130" s="43"/>
    </row>
    <row r="131" spans="1:16" ht="24.95" customHeight="1" x14ac:dyDescent="0.2">
      <c r="A131" s="125" t="s">
        <v>123</v>
      </c>
      <c r="B131" s="117">
        <f>+B132</f>
        <v>0</v>
      </c>
      <c r="C131" s="117">
        <f>+C132</f>
        <v>52416</v>
      </c>
      <c r="D131" s="117">
        <f t="shared" ref="D131:E131" si="65">+D132</f>
        <v>52416</v>
      </c>
      <c r="E131" s="117">
        <f t="shared" si="65"/>
        <v>48664</v>
      </c>
      <c r="F131" s="114">
        <f t="shared" si="57"/>
        <v>92.841880341880341</v>
      </c>
      <c r="G131" s="117">
        <f>+G132</f>
        <v>0</v>
      </c>
      <c r="H131" s="117">
        <f t="shared" ref="H131:N131" si="66">+H132</f>
        <v>0</v>
      </c>
      <c r="I131" s="117">
        <f t="shared" si="66"/>
        <v>48664</v>
      </c>
      <c r="J131" s="117">
        <f t="shared" si="66"/>
        <v>48662</v>
      </c>
      <c r="K131" s="117">
        <f t="shared" si="66"/>
        <v>3752</v>
      </c>
      <c r="L131" s="117">
        <f t="shared" si="66"/>
        <v>3752</v>
      </c>
      <c r="M131" s="68">
        <f t="shared" si="66"/>
        <v>92.841880341880341</v>
      </c>
      <c r="N131" s="68">
        <f t="shared" si="66"/>
        <v>92.841880341880341</v>
      </c>
      <c r="P131" s="43"/>
    </row>
    <row r="132" spans="1:16" s="127" customFormat="1" ht="20.100000000000001" customHeight="1" x14ac:dyDescent="0.2">
      <c r="A132" s="126" t="s">
        <v>124</v>
      </c>
      <c r="B132" s="118">
        <v>0</v>
      </c>
      <c r="C132" s="118">
        <v>52416</v>
      </c>
      <c r="D132" s="118">
        <v>52416</v>
      </c>
      <c r="E132" s="118">
        <v>48664</v>
      </c>
      <c r="F132" s="114">
        <f t="shared" si="57"/>
        <v>92.841880341880341</v>
      </c>
      <c r="G132" s="118"/>
      <c r="H132" s="118"/>
      <c r="I132" s="118">
        <f>+E132+G132+H132</f>
        <v>48664</v>
      </c>
      <c r="J132" s="118">
        <v>48662</v>
      </c>
      <c r="K132" s="70">
        <f t="shared" si="58"/>
        <v>3752</v>
      </c>
      <c r="L132" s="70">
        <f t="shared" si="59"/>
        <v>3752</v>
      </c>
      <c r="M132" s="77">
        <f t="shared" si="54"/>
        <v>92.841880341880341</v>
      </c>
      <c r="N132" s="77">
        <f t="shared" si="55"/>
        <v>92.841880341880341</v>
      </c>
      <c r="P132" s="19"/>
    </row>
    <row r="133" spans="1:16" s="128" customFormat="1" ht="20.100000000000001" hidden="1" customHeight="1" x14ac:dyDescent="0.2">
      <c r="A133" s="126" t="s">
        <v>125</v>
      </c>
      <c r="B133" s="118"/>
      <c r="C133" s="118"/>
      <c r="D133" s="118"/>
      <c r="E133" s="118"/>
      <c r="F133" s="114" t="e">
        <f t="shared" si="57"/>
        <v>#DIV/0!</v>
      </c>
      <c r="G133" s="118"/>
      <c r="H133" s="118"/>
      <c r="I133" s="118"/>
      <c r="J133" s="118"/>
      <c r="K133" s="70">
        <f t="shared" si="58"/>
        <v>0</v>
      </c>
      <c r="L133" s="70">
        <f t="shared" si="59"/>
        <v>0</v>
      </c>
      <c r="M133" s="77" t="e">
        <f t="shared" si="54"/>
        <v>#DIV/0!</v>
      </c>
      <c r="N133" s="77" t="e">
        <f t="shared" si="55"/>
        <v>#DIV/0!</v>
      </c>
      <c r="P133" s="129"/>
    </row>
    <row r="134" spans="1:16" s="128" customFormat="1" ht="15.75" hidden="1" customHeight="1" x14ac:dyDescent="0.2">
      <c r="A134" s="126" t="s">
        <v>126</v>
      </c>
      <c r="B134" s="118"/>
      <c r="C134" s="118"/>
      <c r="D134" s="118"/>
      <c r="E134" s="118"/>
      <c r="F134" s="114" t="e">
        <f t="shared" si="57"/>
        <v>#DIV/0!</v>
      </c>
      <c r="G134" s="118"/>
      <c r="H134" s="117"/>
      <c r="I134" s="117">
        <v>0</v>
      </c>
      <c r="J134" s="118"/>
      <c r="K134" s="70">
        <f t="shared" si="58"/>
        <v>0</v>
      </c>
      <c r="L134" s="70">
        <f t="shared" si="59"/>
        <v>0</v>
      </c>
      <c r="M134" s="77" t="e">
        <f t="shared" si="54"/>
        <v>#DIV/0!</v>
      </c>
      <c r="N134" s="77" t="e">
        <f t="shared" si="55"/>
        <v>#DIV/0!</v>
      </c>
      <c r="P134" s="130"/>
    </row>
    <row r="135" spans="1:16" ht="24.95" customHeight="1" x14ac:dyDescent="0.2">
      <c r="A135" s="125" t="s">
        <v>127</v>
      </c>
      <c r="B135" s="117">
        <f>+B136+B137+B138+B139</f>
        <v>1916987</v>
      </c>
      <c r="C135" s="117">
        <f t="shared" ref="C135:E135" si="67">+C136+C137+C138+C139</f>
        <v>1897234</v>
      </c>
      <c r="D135" s="117">
        <f t="shared" si="67"/>
        <v>1897234</v>
      </c>
      <c r="E135" s="117">
        <f t="shared" si="67"/>
        <v>678124</v>
      </c>
      <c r="F135" s="114">
        <f t="shared" si="57"/>
        <v>35.742770791583958</v>
      </c>
      <c r="G135" s="117">
        <f>+G136+G140+G137+G138+G139</f>
        <v>458380</v>
      </c>
      <c r="H135" s="117">
        <f t="shared" ref="H135:L135" si="68">+H136+H140+H137+H138+H139</f>
        <v>0</v>
      </c>
      <c r="I135" s="117">
        <f t="shared" si="68"/>
        <v>1136504</v>
      </c>
      <c r="J135" s="117">
        <f t="shared" si="68"/>
        <v>487300</v>
      </c>
      <c r="K135" s="117">
        <f t="shared" si="68"/>
        <v>760730</v>
      </c>
      <c r="L135" s="117">
        <f t="shared" si="68"/>
        <v>760730</v>
      </c>
      <c r="M135" s="68">
        <f t="shared" si="54"/>
        <v>59.903206457400614</v>
      </c>
      <c r="N135" s="68">
        <f t="shared" si="55"/>
        <v>59.903206457400614</v>
      </c>
      <c r="P135" s="130"/>
    </row>
    <row r="136" spans="1:16" s="63" customFormat="1" ht="20.100000000000001" customHeight="1" x14ac:dyDescent="0.2">
      <c r="A136" s="80" t="str">
        <f>+[1]INVERSION!A39</f>
        <v xml:space="preserve">   Limpieza y Aseo del Edificio Hatillo (Parte 2)</v>
      </c>
      <c r="B136" s="118">
        <v>446520</v>
      </c>
      <c r="C136" s="118">
        <v>446520</v>
      </c>
      <c r="D136" s="118">
        <v>446520</v>
      </c>
      <c r="E136" s="118">
        <v>165377</v>
      </c>
      <c r="F136" s="114">
        <f t="shared" si="57"/>
        <v>37.03686285048822</v>
      </c>
      <c r="G136" s="118">
        <v>132302</v>
      </c>
      <c r="H136" s="118"/>
      <c r="I136" s="118">
        <f>+E136+G136+H136</f>
        <v>297679</v>
      </c>
      <c r="J136" s="118">
        <v>99226</v>
      </c>
      <c r="K136" s="70">
        <f t="shared" si="58"/>
        <v>148841</v>
      </c>
      <c r="L136" s="70">
        <f t="shared" si="59"/>
        <v>148841</v>
      </c>
      <c r="M136" s="77">
        <f t="shared" si="54"/>
        <v>66.666442712532472</v>
      </c>
      <c r="N136" s="77">
        <f t="shared" si="55"/>
        <v>66.666442712532472</v>
      </c>
      <c r="P136" s="19"/>
    </row>
    <row r="137" spans="1:16" s="63" customFormat="1" ht="31.5" customHeight="1" x14ac:dyDescent="0.2">
      <c r="A137" s="131" t="s">
        <v>128</v>
      </c>
      <c r="B137" s="118">
        <v>1363501</v>
      </c>
      <c r="C137" s="118">
        <v>1346102</v>
      </c>
      <c r="D137" s="118">
        <v>1346102</v>
      </c>
      <c r="E137" s="118">
        <v>475452</v>
      </c>
      <c r="F137" s="114">
        <f t="shared" si="57"/>
        <v>35.320651778245633</v>
      </c>
      <c r="G137" s="118">
        <v>326078</v>
      </c>
      <c r="H137" s="116"/>
      <c r="I137" s="118">
        <f t="shared" ref="I137:I140" si="69">+E137+G137+H137</f>
        <v>801530</v>
      </c>
      <c r="J137" s="118">
        <v>376999</v>
      </c>
      <c r="K137" s="70">
        <f t="shared" si="58"/>
        <v>544572</v>
      </c>
      <c r="L137" s="70">
        <f t="shared" si="59"/>
        <v>544572</v>
      </c>
      <c r="M137" s="77">
        <f t="shared" si="54"/>
        <v>59.54452188615722</v>
      </c>
      <c r="N137" s="77">
        <f t="shared" si="55"/>
        <v>59.54452188615722</v>
      </c>
      <c r="P137" s="19"/>
    </row>
    <row r="138" spans="1:16" s="63" customFormat="1" ht="20.100000000000001" customHeight="1" x14ac:dyDescent="0.2">
      <c r="A138" s="80" t="s">
        <v>129</v>
      </c>
      <c r="B138" s="118">
        <v>80000</v>
      </c>
      <c r="C138" s="118">
        <v>80000</v>
      </c>
      <c r="D138" s="118">
        <v>80000</v>
      </c>
      <c r="E138" s="118">
        <v>37295</v>
      </c>
      <c r="F138" s="114">
        <f t="shared" si="57"/>
        <v>46.618749999999999</v>
      </c>
      <c r="G138" s="118"/>
      <c r="H138" s="116"/>
      <c r="I138" s="118">
        <f t="shared" si="69"/>
        <v>37295</v>
      </c>
      <c r="J138" s="118">
        <v>11075</v>
      </c>
      <c r="K138" s="70">
        <f t="shared" si="58"/>
        <v>42705</v>
      </c>
      <c r="L138" s="70">
        <f t="shared" si="59"/>
        <v>42705</v>
      </c>
      <c r="M138" s="77">
        <f t="shared" si="54"/>
        <v>46.618749999999999</v>
      </c>
      <c r="N138" s="77">
        <f t="shared" si="55"/>
        <v>46.618749999999999</v>
      </c>
      <c r="P138" s="19"/>
    </row>
    <row r="139" spans="1:16" s="63" customFormat="1" ht="20.100000000000001" customHeight="1" x14ac:dyDescent="0.2">
      <c r="A139" s="80" t="s">
        <v>130</v>
      </c>
      <c r="B139" s="118">
        <v>26966</v>
      </c>
      <c r="C139" s="118">
        <v>24612</v>
      </c>
      <c r="D139" s="118">
        <v>24612</v>
      </c>
      <c r="E139" s="118"/>
      <c r="F139" s="114">
        <f t="shared" si="57"/>
        <v>0</v>
      </c>
      <c r="G139" s="118"/>
      <c r="H139" s="116"/>
      <c r="I139" s="118">
        <f t="shared" si="69"/>
        <v>0</v>
      </c>
      <c r="J139" s="118"/>
      <c r="K139" s="70">
        <f t="shared" si="58"/>
        <v>24612</v>
      </c>
      <c r="L139" s="70">
        <f t="shared" si="59"/>
        <v>24612</v>
      </c>
      <c r="M139" s="77">
        <f t="shared" si="54"/>
        <v>0</v>
      </c>
      <c r="N139" s="77">
        <f t="shared" si="55"/>
        <v>0</v>
      </c>
      <c r="P139" s="19"/>
    </row>
    <row r="140" spans="1:16" ht="20.100000000000001" hidden="1" customHeight="1" x14ac:dyDescent="0.2">
      <c r="A140" s="132" t="s">
        <v>131</v>
      </c>
      <c r="B140" s="116"/>
      <c r="C140" s="116"/>
      <c r="D140" s="118"/>
      <c r="E140" s="116"/>
      <c r="F140" s="114" t="e">
        <f t="shared" si="57"/>
        <v>#DIV/0!</v>
      </c>
      <c r="G140" s="116"/>
      <c r="H140" s="117"/>
      <c r="I140" s="118">
        <f t="shared" si="69"/>
        <v>0</v>
      </c>
      <c r="J140" s="118"/>
      <c r="K140" s="70">
        <f t="shared" si="58"/>
        <v>0</v>
      </c>
      <c r="L140" s="70">
        <f t="shared" si="59"/>
        <v>0</v>
      </c>
      <c r="M140" s="77" t="e">
        <f t="shared" si="54"/>
        <v>#DIV/0!</v>
      </c>
      <c r="N140" s="77" t="e">
        <f t="shared" si="55"/>
        <v>#DIV/0!</v>
      </c>
    </row>
    <row r="141" spans="1:16" ht="24.95" customHeight="1" x14ac:dyDescent="0.2">
      <c r="A141" s="125" t="s">
        <v>132</v>
      </c>
      <c r="B141" s="117">
        <f>+B143+B142</f>
        <v>0</v>
      </c>
      <c r="C141" s="117">
        <f t="shared" ref="C141:E141" si="70">+C143+C142</f>
        <v>50159</v>
      </c>
      <c r="D141" s="117">
        <f t="shared" si="70"/>
        <v>50159</v>
      </c>
      <c r="E141" s="117">
        <f t="shared" si="70"/>
        <v>50158</v>
      </c>
      <c r="F141" s="114">
        <f t="shared" si="57"/>
        <v>99.998006339839307</v>
      </c>
      <c r="G141" s="117">
        <f t="shared" ref="G141:L141" si="71">+G143+G142</f>
        <v>0</v>
      </c>
      <c r="H141" s="117">
        <v>0</v>
      </c>
      <c r="I141" s="117">
        <f t="shared" si="71"/>
        <v>50158</v>
      </c>
      <c r="J141" s="117">
        <f t="shared" si="71"/>
        <v>50158</v>
      </c>
      <c r="K141" s="117">
        <f t="shared" si="71"/>
        <v>1</v>
      </c>
      <c r="L141" s="117">
        <f t="shared" si="71"/>
        <v>1</v>
      </c>
      <c r="M141" s="68">
        <f t="shared" si="54"/>
        <v>99.998006339839307</v>
      </c>
      <c r="N141" s="68">
        <f t="shared" si="55"/>
        <v>99.998006339839307</v>
      </c>
    </row>
    <row r="142" spans="1:16" ht="24.95" hidden="1" customHeight="1" x14ac:dyDescent="0.2">
      <c r="A142" s="133" t="s">
        <v>133</v>
      </c>
      <c r="B142" s="134"/>
      <c r="C142" s="118"/>
      <c r="D142" s="118"/>
      <c r="E142" s="118"/>
      <c r="F142" s="114" t="e">
        <f t="shared" si="57"/>
        <v>#DIV/0!</v>
      </c>
      <c r="G142" s="118"/>
      <c r="H142" s="116">
        <v>0</v>
      </c>
      <c r="I142" s="118">
        <f>+E142+G142+H142</f>
        <v>0</v>
      </c>
      <c r="J142" s="118"/>
      <c r="K142" s="70">
        <f>+D142-I142</f>
        <v>0</v>
      </c>
      <c r="L142" s="70">
        <f>+C142-I142</f>
        <v>0</v>
      </c>
      <c r="M142" s="77" t="e">
        <f t="shared" si="54"/>
        <v>#DIV/0!</v>
      </c>
      <c r="N142" s="77" t="e">
        <f t="shared" si="55"/>
        <v>#DIV/0!</v>
      </c>
    </row>
    <row r="143" spans="1:16" ht="22.5" customHeight="1" x14ac:dyDescent="0.2">
      <c r="A143" s="126" t="s">
        <v>134</v>
      </c>
      <c r="B143" s="118">
        <v>0</v>
      </c>
      <c r="C143" s="116">
        <v>50159</v>
      </c>
      <c r="D143" s="118">
        <v>50159</v>
      </c>
      <c r="E143" s="116">
        <v>50158</v>
      </c>
      <c r="F143" s="114">
        <f t="shared" si="57"/>
        <v>99.998006339839307</v>
      </c>
      <c r="G143" s="116"/>
      <c r="H143" s="117"/>
      <c r="I143" s="118">
        <f>+E143+G143+H143</f>
        <v>50158</v>
      </c>
      <c r="J143" s="118">
        <v>50158</v>
      </c>
      <c r="K143" s="70">
        <f t="shared" si="58"/>
        <v>1</v>
      </c>
      <c r="L143" s="70">
        <f>+C143-I143</f>
        <v>1</v>
      </c>
      <c r="M143" s="77">
        <f>+I143/D143*100</f>
        <v>99.998006339839307</v>
      </c>
      <c r="N143" s="77">
        <f t="shared" si="55"/>
        <v>99.998006339839307</v>
      </c>
    </row>
    <row r="144" spans="1:16" ht="22.5" hidden="1" customHeight="1" x14ac:dyDescent="0.2">
      <c r="A144" s="135" t="s">
        <v>47</v>
      </c>
      <c r="B144" s="136">
        <f>+B145</f>
        <v>0</v>
      </c>
      <c r="C144" s="136">
        <f t="shared" ref="C144:E144" si="72">+C145</f>
        <v>0</v>
      </c>
      <c r="D144" s="136">
        <f t="shared" si="72"/>
        <v>0</v>
      </c>
      <c r="E144" s="136">
        <f t="shared" si="72"/>
        <v>0</v>
      </c>
      <c r="F144" s="111" t="e">
        <f t="shared" si="57"/>
        <v>#DIV/0!</v>
      </c>
      <c r="G144" s="136">
        <f>+G145</f>
        <v>0</v>
      </c>
      <c r="H144" s="136"/>
      <c r="I144" s="136">
        <f t="shared" ref="I144:L145" si="73">+I145</f>
        <v>0</v>
      </c>
      <c r="J144" s="136">
        <f t="shared" si="73"/>
        <v>0</v>
      </c>
      <c r="K144" s="136">
        <f t="shared" si="73"/>
        <v>0</v>
      </c>
      <c r="L144" s="136">
        <f t="shared" si="73"/>
        <v>0</v>
      </c>
      <c r="M144" s="137" t="e">
        <f t="shared" ref="M144:M146" si="74">+I144/D144*100</f>
        <v>#DIV/0!</v>
      </c>
      <c r="N144" s="137" t="e">
        <f t="shared" si="55"/>
        <v>#DIV/0!</v>
      </c>
    </row>
    <row r="145" spans="1:16" ht="22.5" hidden="1" customHeight="1" x14ac:dyDescent="0.2">
      <c r="A145" s="112" t="s">
        <v>135</v>
      </c>
      <c r="B145" s="113">
        <f>+B146</f>
        <v>0</v>
      </c>
      <c r="C145" s="113">
        <f>+C146</f>
        <v>0</v>
      </c>
      <c r="D145" s="113">
        <f>+D146</f>
        <v>0</v>
      </c>
      <c r="E145" s="113">
        <f>+E146</f>
        <v>0</v>
      </c>
      <c r="F145" s="114" t="e">
        <f t="shared" si="57"/>
        <v>#DIV/0!</v>
      </c>
      <c r="G145" s="113">
        <f>+G146</f>
        <v>0</v>
      </c>
      <c r="H145" s="113">
        <v>0</v>
      </c>
      <c r="I145" s="113">
        <f t="shared" si="73"/>
        <v>0</v>
      </c>
      <c r="J145" s="113">
        <f t="shared" si="73"/>
        <v>0</v>
      </c>
      <c r="K145" s="113">
        <f t="shared" si="73"/>
        <v>0</v>
      </c>
      <c r="L145" s="66">
        <f t="shared" ref="L145:L146" si="75">+C145-I145</f>
        <v>0</v>
      </c>
      <c r="M145" s="68" t="e">
        <f t="shared" si="74"/>
        <v>#DIV/0!</v>
      </c>
      <c r="N145" s="68" t="e">
        <f t="shared" si="55"/>
        <v>#DIV/0!</v>
      </c>
    </row>
    <row r="146" spans="1:16" ht="22.5" hidden="1" customHeight="1" x14ac:dyDescent="0.2">
      <c r="A146" s="138" t="s">
        <v>135</v>
      </c>
      <c r="B146" s="118"/>
      <c r="C146" s="116"/>
      <c r="D146" s="118"/>
      <c r="E146" s="116"/>
      <c r="F146" s="114" t="e">
        <f t="shared" si="57"/>
        <v>#DIV/0!</v>
      </c>
      <c r="G146" s="116"/>
      <c r="H146" s="117">
        <v>0</v>
      </c>
      <c r="I146" s="118">
        <f>+E146+G146+H146</f>
        <v>0</v>
      </c>
      <c r="J146" s="118"/>
      <c r="K146" s="70">
        <f t="shared" ref="K146" si="76">+D146-I146</f>
        <v>0</v>
      </c>
      <c r="L146" s="70">
        <f t="shared" si="75"/>
        <v>0</v>
      </c>
      <c r="M146" s="77" t="e">
        <f t="shared" si="74"/>
        <v>#DIV/0!</v>
      </c>
      <c r="N146" s="77" t="e">
        <f t="shared" si="55"/>
        <v>#DIV/0!</v>
      </c>
    </row>
    <row r="147" spans="1:16" ht="30" customHeight="1" x14ac:dyDescent="0.2">
      <c r="A147" s="139" t="s">
        <v>136</v>
      </c>
      <c r="B147" s="136">
        <f>+B148+B161+B163+B165</f>
        <v>7676910</v>
      </c>
      <c r="C147" s="136">
        <f t="shared" ref="C147:E147" si="77">+C148+C161+C163+C165</f>
        <v>7944435</v>
      </c>
      <c r="D147" s="136">
        <f t="shared" si="77"/>
        <v>7944435</v>
      </c>
      <c r="E147" s="136">
        <f t="shared" si="77"/>
        <v>6265652</v>
      </c>
      <c r="F147" s="111">
        <f t="shared" si="57"/>
        <v>78.868440612831506</v>
      </c>
      <c r="G147" s="136">
        <f t="shared" ref="G147:L147" si="78">+G148+G161+G163+G165</f>
        <v>0</v>
      </c>
      <c r="H147" s="136">
        <f t="shared" si="78"/>
        <v>0</v>
      </c>
      <c r="I147" s="136">
        <f t="shared" si="78"/>
        <v>6265652</v>
      </c>
      <c r="J147" s="136">
        <f t="shared" si="78"/>
        <v>4366264</v>
      </c>
      <c r="K147" s="136">
        <f t="shared" si="78"/>
        <v>1678783</v>
      </c>
      <c r="L147" s="136">
        <f t="shared" si="78"/>
        <v>1670610</v>
      </c>
      <c r="M147" s="137">
        <f t="shared" si="54"/>
        <v>78.868440612831506</v>
      </c>
      <c r="N147" s="137">
        <f t="shared" si="55"/>
        <v>78.868440612831506</v>
      </c>
    </row>
    <row r="148" spans="1:16" ht="24.95" customHeight="1" x14ac:dyDescent="0.2">
      <c r="A148" s="112" t="s">
        <v>137</v>
      </c>
      <c r="B148" s="113">
        <f>+B158+B159+B157+B160+B150+B149+B151+B152+B153+B154+B155+B156</f>
        <v>6225494</v>
      </c>
      <c r="C148" s="113">
        <f t="shared" ref="C148:E148" si="79">+C158+C159+C157+C160+C150+C149+C151+C152+C153+C154+C155+C156</f>
        <v>6547523</v>
      </c>
      <c r="D148" s="113">
        <f t="shared" si="79"/>
        <v>6547523</v>
      </c>
      <c r="E148" s="113">
        <f t="shared" si="79"/>
        <v>5108713</v>
      </c>
      <c r="F148" s="114">
        <f t="shared" si="57"/>
        <v>78.025124921287031</v>
      </c>
      <c r="G148" s="113">
        <f>+G158+G159+G157+G160+G150+G149+G151+G152+G153+G154+G155+G156</f>
        <v>0</v>
      </c>
      <c r="H148" s="113">
        <f t="shared" ref="H148:L148" si="80">+H158+H159+H157+H160+H150+H149+H151+H152+H153+H154+H155+H156</f>
        <v>0</v>
      </c>
      <c r="I148" s="113">
        <f t="shared" si="80"/>
        <v>5108713</v>
      </c>
      <c r="J148" s="113">
        <f t="shared" si="80"/>
        <v>3363792</v>
      </c>
      <c r="K148" s="113">
        <f t="shared" si="80"/>
        <v>1438810</v>
      </c>
      <c r="L148" s="113">
        <f t="shared" si="80"/>
        <v>1438810</v>
      </c>
      <c r="M148" s="77">
        <f t="shared" si="54"/>
        <v>78.025124921287031</v>
      </c>
      <c r="N148" s="77">
        <f>+I148/C148*100</f>
        <v>78.025124921287031</v>
      </c>
    </row>
    <row r="149" spans="1:16" s="140" customFormat="1" ht="24.95" hidden="1" customHeight="1" x14ac:dyDescent="0.2">
      <c r="A149" s="133" t="s">
        <v>138</v>
      </c>
      <c r="B149" s="124"/>
      <c r="C149" s="116"/>
      <c r="D149" s="116"/>
      <c r="E149" s="116"/>
      <c r="F149" s="114" t="e">
        <f t="shared" si="57"/>
        <v>#DIV/0!</v>
      </c>
      <c r="G149" s="116"/>
      <c r="H149" s="116"/>
      <c r="I149" s="118">
        <f>+E149+G149+H149</f>
        <v>0</v>
      </c>
      <c r="J149" s="116"/>
      <c r="K149" s="70">
        <f t="shared" si="58"/>
        <v>0</v>
      </c>
      <c r="L149" s="70">
        <f t="shared" si="59"/>
        <v>0</v>
      </c>
      <c r="M149" s="77" t="e">
        <f t="shared" si="54"/>
        <v>#DIV/0!</v>
      </c>
      <c r="N149" s="77" t="e">
        <f t="shared" si="55"/>
        <v>#DIV/0!</v>
      </c>
      <c r="P149" s="19"/>
    </row>
    <row r="150" spans="1:16" ht="24.95" customHeight="1" x14ac:dyDescent="0.2">
      <c r="A150" s="132" t="s">
        <v>139</v>
      </c>
      <c r="B150" s="116">
        <v>10000</v>
      </c>
      <c r="C150" s="116">
        <v>97500</v>
      </c>
      <c r="D150" s="116">
        <v>97500</v>
      </c>
      <c r="E150" s="116">
        <v>14965</v>
      </c>
      <c r="F150" s="114">
        <f t="shared" si="57"/>
        <v>15.348717948717949</v>
      </c>
      <c r="G150" s="113"/>
      <c r="H150" s="116"/>
      <c r="I150" s="118">
        <f t="shared" ref="I150:I160" si="81">+E150+G150+H150</f>
        <v>14965</v>
      </c>
      <c r="J150" s="116"/>
      <c r="K150" s="70">
        <f t="shared" si="58"/>
        <v>82535</v>
      </c>
      <c r="L150" s="70">
        <f t="shared" si="59"/>
        <v>82535</v>
      </c>
      <c r="M150" s="77">
        <f t="shared" si="54"/>
        <v>15.348717948717949</v>
      </c>
      <c r="N150" s="77">
        <f t="shared" si="55"/>
        <v>15.348717948717949</v>
      </c>
    </row>
    <row r="151" spans="1:16" ht="24.95" customHeight="1" x14ac:dyDescent="0.2">
      <c r="A151" s="83" t="s">
        <v>140</v>
      </c>
      <c r="B151" s="116">
        <v>200000</v>
      </c>
      <c r="C151" s="116">
        <v>200000</v>
      </c>
      <c r="D151" s="116">
        <v>200000</v>
      </c>
      <c r="E151" s="116">
        <v>21865</v>
      </c>
      <c r="F151" s="114">
        <f t="shared" si="57"/>
        <v>10.932500000000001</v>
      </c>
      <c r="G151" s="113"/>
      <c r="H151" s="116"/>
      <c r="I151" s="118">
        <f t="shared" si="81"/>
        <v>21865</v>
      </c>
      <c r="J151" s="116"/>
      <c r="K151" s="70">
        <f t="shared" si="58"/>
        <v>178135</v>
      </c>
      <c r="L151" s="70">
        <f t="shared" si="59"/>
        <v>178135</v>
      </c>
      <c r="M151" s="77">
        <f t="shared" si="54"/>
        <v>10.932500000000001</v>
      </c>
      <c r="N151" s="77">
        <f t="shared" si="55"/>
        <v>10.932500000000001</v>
      </c>
    </row>
    <row r="152" spans="1:16" ht="24.95" customHeight="1" x14ac:dyDescent="0.2">
      <c r="A152" s="83" t="s">
        <v>141</v>
      </c>
      <c r="B152" s="116">
        <v>40000</v>
      </c>
      <c r="C152" s="116">
        <v>40000</v>
      </c>
      <c r="D152" s="116">
        <v>40000</v>
      </c>
      <c r="E152" s="116"/>
      <c r="F152" s="114">
        <f t="shared" si="57"/>
        <v>0</v>
      </c>
      <c r="G152" s="113"/>
      <c r="H152" s="116"/>
      <c r="I152" s="118">
        <f t="shared" si="81"/>
        <v>0</v>
      </c>
      <c r="J152" s="116"/>
      <c r="K152" s="70">
        <f t="shared" si="58"/>
        <v>40000</v>
      </c>
      <c r="L152" s="70">
        <f t="shared" si="59"/>
        <v>40000</v>
      </c>
      <c r="M152" s="77">
        <f t="shared" si="54"/>
        <v>0</v>
      </c>
      <c r="N152" s="77">
        <f t="shared" si="55"/>
        <v>0</v>
      </c>
    </row>
    <row r="153" spans="1:16" ht="24.95" customHeight="1" x14ac:dyDescent="0.2">
      <c r="A153" s="83" t="s">
        <v>142</v>
      </c>
      <c r="B153" s="116">
        <v>80000</v>
      </c>
      <c r="C153" s="116">
        <v>121213</v>
      </c>
      <c r="D153" s="116">
        <v>121213</v>
      </c>
      <c r="E153" s="116">
        <v>98434</v>
      </c>
      <c r="F153" s="114">
        <f t="shared" si="57"/>
        <v>81.207461245905961</v>
      </c>
      <c r="G153" s="113"/>
      <c r="H153" s="116"/>
      <c r="I153" s="118">
        <f t="shared" si="81"/>
        <v>98434</v>
      </c>
      <c r="J153" s="116">
        <v>76530</v>
      </c>
      <c r="K153" s="70">
        <f t="shared" si="58"/>
        <v>22779</v>
      </c>
      <c r="L153" s="70">
        <f t="shared" si="59"/>
        <v>22779</v>
      </c>
      <c r="M153" s="77">
        <f t="shared" si="54"/>
        <v>81.207461245905961</v>
      </c>
      <c r="N153" s="77">
        <f t="shared" si="55"/>
        <v>81.207461245905961</v>
      </c>
    </row>
    <row r="154" spans="1:16" ht="24.95" customHeight="1" x14ac:dyDescent="0.2">
      <c r="A154" s="83" t="s">
        <v>143</v>
      </c>
      <c r="B154" s="116">
        <v>1500000</v>
      </c>
      <c r="C154" s="116">
        <v>1193335</v>
      </c>
      <c r="D154" s="116">
        <v>1193335</v>
      </c>
      <c r="E154" s="116">
        <v>1081776</v>
      </c>
      <c r="F154" s="114">
        <f t="shared" si="57"/>
        <v>90.651493503500689</v>
      </c>
      <c r="G154" s="113"/>
      <c r="H154" s="116"/>
      <c r="I154" s="118">
        <f t="shared" si="81"/>
        <v>1081776</v>
      </c>
      <c r="J154" s="116">
        <v>365180</v>
      </c>
      <c r="K154" s="70">
        <f t="shared" si="58"/>
        <v>111559</v>
      </c>
      <c r="L154" s="70">
        <f t="shared" si="59"/>
        <v>111559</v>
      </c>
      <c r="M154" s="77">
        <f t="shared" si="54"/>
        <v>90.651493503500689</v>
      </c>
      <c r="N154" s="77">
        <f t="shared" si="55"/>
        <v>90.651493503500689</v>
      </c>
    </row>
    <row r="155" spans="1:16" ht="24.95" customHeight="1" x14ac:dyDescent="0.2">
      <c r="A155" s="83" t="s">
        <v>144</v>
      </c>
      <c r="B155" s="116">
        <v>200000</v>
      </c>
      <c r="C155" s="116">
        <v>227565</v>
      </c>
      <c r="D155" s="116">
        <v>227565</v>
      </c>
      <c r="E155" s="116">
        <v>27563</v>
      </c>
      <c r="F155" s="114">
        <f t="shared" si="57"/>
        <v>12.11214378309494</v>
      </c>
      <c r="G155" s="113"/>
      <c r="H155" s="116"/>
      <c r="I155" s="118">
        <f t="shared" si="81"/>
        <v>27563</v>
      </c>
      <c r="J155" s="116">
        <v>14990</v>
      </c>
      <c r="K155" s="70">
        <f t="shared" si="58"/>
        <v>200002</v>
      </c>
      <c r="L155" s="70">
        <f t="shared" si="59"/>
        <v>200002</v>
      </c>
      <c r="M155" s="77" t="s">
        <v>145</v>
      </c>
      <c r="N155" s="77">
        <f t="shared" si="55"/>
        <v>12.11214378309494</v>
      </c>
    </row>
    <row r="156" spans="1:16" ht="24.95" customHeight="1" x14ac:dyDescent="0.2">
      <c r="A156" s="83" t="s">
        <v>146</v>
      </c>
      <c r="B156" s="116">
        <v>200000</v>
      </c>
      <c r="C156" s="116">
        <v>503291</v>
      </c>
      <c r="D156" s="116">
        <v>503291</v>
      </c>
      <c r="E156" s="116">
        <v>473390</v>
      </c>
      <c r="F156" s="114">
        <f t="shared" si="57"/>
        <v>94.058904291950384</v>
      </c>
      <c r="G156" s="116"/>
      <c r="H156" s="116"/>
      <c r="I156" s="118">
        <f t="shared" si="81"/>
        <v>473390</v>
      </c>
      <c r="J156" s="116">
        <v>13290</v>
      </c>
      <c r="K156" s="70">
        <f t="shared" si="58"/>
        <v>29901</v>
      </c>
      <c r="L156" s="70">
        <f t="shared" si="59"/>
        <v>29901</v>
      </c>
      <c r="M156" s="77">
        <f t="shared" si="54"/>
        <v>94.058904291950384</v>
      </c>
      <c r="N156" s="77">
        <f t="shared" si="55"/>
        <v>94.058904291950384</v>
      </c>
    </row>
    <row r="157" spans="1:16" ht="24.95" customHeight="1" x14ac:dyDescent="0.2">
      <c r="A157" s="80" t="s">
        <v>147</v>
      </c>
      <c r="B157" s="116">
        <v>3645494</v>
      </c>
      <c r="C157" s="116">
        <v>4161947</v>
      </c>
      <c r="D157" s="116">
        <v>4161947</v>
      </c>
      <c r="E157" s="116">
        <v>3388049</v>
      </c>
      <c r="F157" s="114">
        <f t="shared" si="57"/>
        <v>81.405385508272929</v>
      </c>
      <c r="G157" s="116"/>
      <c r="H157" s="118"/>
      <c r="I157" s="118">
        <f t="shared" si="81"/>
        <v>3388049</v>
      </c>
      <c r="J157" s="116">
        <v>2891131</v>
      </c>
      <c r="K157" s="70">
        <f t="shared" si="58"/>
        <v>773898</v>
      </c>
      <c r="L157" s="70">
        <f t="shared" si="59"/>
        <v>773898</v>
      </c>
      <c r="M157" s="77">
        <f t="shared" si="54"/>
        <v>81.405385508272929</v>
      </c>
      <c r="N157" s="77">
        <f t="shared" si="55"/>
        <v>81.405385508272929</v>
      </c>
    </row>
    <row r="158" spans="1:16" s="63" customFormat="1" ht="20.100000000000001" hidden="1" customHeight="1" x14ac:dyDescent="0.2">
      <c r="A158" s="123" t="s">
        <v>148</v>
      </c>
      <c r="B158" s="124"/>
      <c r="C158" s="118"/>
      <c r="D158" s="116"/>
      <c r="E158" s="118"/>
      <c r="F158" s="114" t="e">
        <f t="shared" si="57"/>
        <v>#DIV/0!</v>
      </c>
      <c r="G158" s="118"/>
      <c r="H158" s="118"/>
      <c r="I158" s="118">
        <f t="shared" si="81"/>
        <v>0</v>
      </c>
      <c r="J158" s="118"/>
      <c r="K158" s="70">
        <f t="shared" si="58"/>
        <v>0</v>
      </c>
      <c r="L158" s="70">
        <f t="shared" si="59"/>
        <v>0</v>
      </c>
      <c r="M158" s="77" t="e">
        <f t="shared" si="54"/>
        <v>#DIV/0!</v>
      </c>
      <c r="N158" s="77" t="e">
        <f t="shared" si="55"/>
        <v>#DIV/0!</v>
      </c>
      <c r="P158" s="19"/>
    </row>
    <row r="159" spans="1:16" s="141" customFormat="1" ht="20.100000000000001" customHeight="1" x14ac:dyDescent="0.2">
      <c r="A159" s="80" t="s">
        <v>149</v>
      </c>
      <c r="B159" s="118">
        <v>350000</v>
      </c>
      <c r="C159" s="118">
        <v>2672</v>
      </c>
      <c r="D159" s="116">
        <v>2672</v>
      </c>
      <c r="E159" s="118">
        <v>2671</v>
      </c>
      <c r="F159" s="114">
        <f t="shared" si="57"/>
        <v>99.962574850299404</v>
      </c>
      <c r="G159" s="118"/>
      <c r="H159" s="118"/>
      <c r="I159" s="118">
        <f t="shared" si="81"/>
        <v>2671</v>
      </c>
      <c r="J159" s="118">
        <v>2671</v>
      </c>
      <c r="K159" s="70">
        <f t="shared" si="58"/>
        <v>1</v>
      </c>
      <c r="L159" s="70">
        <f t="shared" si="59"/>
        <v>1</v>
      </c>
      <c r="M159" s="77">
        <f t="shared" si="54"/>
        <v>99.962574850299404</v>
      </c>
      <c r="N159" s="77">
        <f t="shared" si="55"/>
        <v>99.962574850299404</v>
      </c>
      <c r="P159" s="64"/>
    </row>
    <row r="160" spans="1:16" s="141" customFormat="1" ht="20.100000000000001" hidden="1" customHeight="1" x14ac:dyDescent="0.25">
      <c r="A160" s="123" t="s">
        <v>150</v>
      </c>
      <c r="B160" s="124"/>
      <c r="C160" s="118"/>
      <c r="D160" s="116"/>
      <c r="E160" s="118"/>
      <c r="F160" s="114" t="e">
        <f t="shared" si="57"/>
        <v>#DIV/0!</v>
      </c>
      <c r="G160" s="118"/>
      <c r="H160" s="113"/>
      <c r="I160" s="118">
        <f t="shared" si="81"/>
        <v>0</v>
      </c>
      <c r="J160" s="118"/>
      <c r="K160" s="70">
        <f t="shared" si="58"/>
        <v>0</v>
      </c>
      <c r="L160" s="70">
        <f t="shared" si="59"/>
        <v>0</v>
      </c>
      <c r="M160" s="77" t="e">
        <f t="shared" si="54"/>
        <v>#DIV/0!</v>
      </c>
      <c r="N160" s="77" t="e">
        <f t="shared" si="55"/>
        <v>#DIV/0!</v>
      </c>
      <c r="P160" s="142"/>
    </row>
    <row r="161" spans="1:16" s="42" customFormat="1" ht="24.95" customHeight="1" x14ac:dyDescent="0.25">
      <c r="A161" s="112" t="s">
        <v>151</v>
      </c>
      <c r="B161" s="113">
        <f>+B162</f>
        <v>983332</v>
      </c>
      <c r="C161" s="113">
        <f>+C162</f>
        <v>983332</v>
      </c>
      <c r="D161" s="113">
        <f>+D162</f>
        <v>983332</v>
      </c>
      <c r="E161" s="113">
        <f t="shared" ref="E161" si="82">+E162</f>
        <v>983332</v>
      </c>
      <c r="F161" s="114">
        <f t="shared" si="57"/>
        <v>100</v>
      </c>
      <c r="G161" s="113">
        <f t="shared" ref="G161:L161" si="83">+G162</f>
        <v>0</v>
      </c>
      <c r="H161" s="113">
        <f t="shared" si="83"/>
        <v>0</v>
      </c>
      <c r="I161" s="113">
        <f t="shared" si="83"/>
        <v>983332</v>
      </c>
      <c r="J161" s="113">
        <f t="shared" si="83"/>
        <v>983332</v>
      </c>
      <c r="K161" s="113">
        <f t="shared" si="83"/>
        <v>0</v>
      </c>
      <c r="L161" s="113">
        <f t="shared" si="83"/>
        <v>0</v>
      </c>
      <c r="M161" s="72">
        <f t="shared" si="54"/>
        <v>100</v>
      </c>
      <c r="N161" s="72">
        <f t="shared" si="55"/>
        <v>100</v>
      </c>
      <c r="P161" s="142"/>
    </row>
    <row r="162" spans="1:16" s="42" customFormat="1" ht="20.100000000000001" customHeight="1" x14ac:dyDescent="0.2">
      <c r="A162" s="132" t="s">
        <v>152</v>
      </c>
      <c r="B162" s="116">
        <v>983332</v>
      </c>
      <c r="C162" s="116">
        <v>983332</v>
      </c>
      <c r="D162" s="116">
        <v>983332</v>
      </c>
      <c r="E162" s="116">
        <v>983332</v>
      </c>
      <c r="F162" s="114">
        <f t="shared" si="57"/>
        <v>100</v>
      </c>
      <c r="G162" s="116"/>
      <c r="H162" s="116"/>
      <c r="I162" s="118">
        <f>+E162+G162+H162</f>
        <v>983332</v>
      </c>
      <c r="J162" s="118">
        <v>983332</v>
      </c>
      <c r="K162" s="70">
        <f t="shared" si="58"/>
        <v>0</v>
      </c>
      <c r="L162" s="70">
        <f t="shared" si="59"/>
        <v>0</v>
      </c>
      <c r="M162" s="77">
        <f t="shared" si="54"/>
        <v>100</v>
      </c>
      <c r="N162" s="77">
        <f t="shared" si="55"/>
        <v>100</v>
      </c>
      <c r="P162" s="43"/>
    </row>
    <row r="163" spans="1:16" s="42" customFormat="1" ht="24.95" customHeight="1" x14ac:dyDescent="0.2">
      <c r="A163" s="112" t="s">
        <v>153</v>
      </c>
      <c r="B163" s="113">
        <f>+B164</f>
        <v>268084</v>
      </c>
      <c r="C163" s="113">
        <f>+C164</f>
        <v>268084</v>
      </c>
      <c r="D163" s="113">
        <f>+D164</f>
        <v>268084</v>
      </c>
      <c r="E163" s="113">
        <f>+E164</f>
        <v>97684</v>
      </c>
      <c r="F163" s="114">
        <f t="shared" si="57"/>
        <v>36.437832918040613</v>
      </c>
      <c r="G163" s="113">
        <f t="shared" ref="G163:L163" si="84">+G164</f>
        <v>0</v>
      </c>
      <c r="H163" s="113">
        <f t="shared" si="84"/>
        <v>0</v>
      </c>
      <c r="I163" s="113">
        <f t="shared" si="84"/>
        <v>97684</v>
      </c>
      <c r="J163" s="113">
        <f t="shared" si="84"/>
        <v>4617</v>
      </c>
      <c r="K163" s="113">
        <f t="shared" si="84"/>
        <v>170400</v>
      </c>
      <c r="L163" s="113">
        <f t="shared" si="84"/>
        <v>170400</v>
      </c>
      <c r="M163" s="72">
        <f t="shared" si="54"/>
        <v>36.437832918040613</v>
      </c>
      <c r="N163" s="72">
        <f t="shared" si="55"/>
        <v>36.437832918040613</v>
      </c>
      <c r="P163" s="43"/>
    </row>
    <row r="164" spans="1:16" s="73" customFormat="1" ht="20.100000000000001" customHeight="1" x14ac:dyDescent="0.2">
      <c r="A164" s="132" t="s">
        <v>154</v>
      </c>
      <c r="B164" s="116">
        <f>68084+200000</f>
        <v>268084</v>
      </c>
      <c r="C164" s="116">
        <v>268084</v>
      </c>
      <c r="D164" s="116">
        <v>268084</v>
      </c>
      <c r="E164" s="116">
        <v>97684</v>
      </c>
      <c r="F164" s="143">
        <f t="shared" si="57"/>
        <v>36.437832918040613</v>
      </c>
      <c r="G164" s="116"/>
      <c r="H164" s="116"/>
      <c r="I164" s="118">
        <f>+E164+G164+H164</f>
        <v>97684</v>
      </c>
      <c r="J164" s="118">
        <v>4617</v>
      </c>
      <c r="K164" s="70">
        <f t="shared" si="58"/>
        <v>170400</v>
      </c>
      <c r="L164" s="70">
        <f t="shared" si="59"/>
        <v>170400</v>
      </c>
      <c r="M164" s="77">
        <f t="shared" si="54"/>
        <v>36.437832918040613</v>
      </c>
      <c r="N164" s="77">
        <f t="shared" si="55"/>
        <v>36.437832918040613</v>
      </c>
      <c r="P164" s="19"/>
    </row>
    <row r="165" spans="1:16" s="144" customFormat="1" ht="20.100000000000001" customHeight="1" x14ac:dyDescent="0.25">
      <c r="A165" s="112" t="s">
        <v>155</v>
      </c>
      <c r="B165" s="113">
        <f>+B166</f>
        <v>200000</v>
      </c>
      <c r="C165" s="113">
        <f>+C166</f>
        <v>145496</v>
      </c>
      <c r="D165" s="113">
        <f t="shared" ref="D165" si="85">+D166</f>
        <v>145496</v>
      </c>
      <c r="E165" s="113">
        <f>+E166</f>
        <v>75923</v>
      </c>
      <c r="F165" s="114">
        <f t="shared" si="57"/>
        <v>52.182190575685929</v>
      </c>
      <c r="G165" s="113">
        <f>+G166</f>
        <v>0</v>
      </c>
      <c r="H165" s="113">
        <f t="shared" ref="H165:J165" si="86">+H166</f>
        <v>0</v>
      </c>
      <c r="I165" s="113">
        <f t="shared" si="86"/>
        <v>75923</v>
      </c>
      <c r="J165" s="113">
        <f t="shared" si="86"/>
        <v>14523</v>
      </c>
      <c r="K165" s="113">
        <f>+K166</f>
        <v>69573</v>
      </c>
      <c r="L165" s="113">
        <f t="shared" ref="L165" si="87">+L166</f>
        <v>61400</v>
      </c>
      <c r="M165" s="77">
        <f t="shared" si="54"/>
        <v>52.182190575685929</v>
      </c>
      <c r="N165" s="77">
        <f t="shared" si="55"/>
        <v>52.182190575685929</v>
      </c>
      <c r="P165" s="145"/>
    </row>
    <row r="166" spans="1:16" s="42" customFormat="1" ht="20.100000000000001" customHeight="1" x14ac:dyDescent="0.2">
      <c r="A166" s="132" t="s">
        <v>156</v>
      </c>
      <c r="B166" s="116">
        <f>6000+141800+49200+3000</f>
        <v>200000</v>
      </c>
      <c r="C166" s="116">
        <v>145496</v>
      </c>
      <c r="D166" s="116">
        <v>145496</v>
      </c>
      <c r="E166" s="116">
        <v>75923</v>
      </c>
      <c r="F166" s="114">
        <f t="shared" si="57"/>
        <v>52.182190575685929</v>
      </c>
      <c r="G166" s="116"/>
      <c r="H166" s="117"/>
      <c r="I166" s="118">
        <f>+E166+G166+H166</f>
        <v>75923</v>
      </c>
      <c r="J166" s="118">
        <v>14523</v>
      </c>
      <c r="K166" s="70">
        <f t="shared" si="58"/>
        <v>69573</v>
      </c>
      <c r="L166" s="70">
        <f t="shared" si="58"/>
        <v>61400</v>
      </c>
      <c r="M166" s="77">
        <f t="shared" si="54"/>
        <v>52.182190575685929</v>
      </c>
      <c r="N166" s="77"/>
      <c r="P166" s="43"/>
    </row>
    <row r="167" spans="1:16" ht="30" customHeight="1" x14ac:dyDescent="0.2">
      <c r="A167" s="139" t="s">
        <v>157</v>
      </c>
      <c r="B167" s="136">
        <f>+B168</f>
        <v>3400000</v>
      </c>
      <c r="C167" s="136">
        <f t="shared" ref="C167:E167" si="88">+C168</f>
        <v>3748164</v>
      </c>
      <c r="D167" s="136">
        <f t="shared" si="88"/>
        <v>3748164</v>
      </c>
      <c r="E167" s="136">
        <f t="shared" si="88"/>
        <v>2614831</v>
      </c>
      <c r="F167" s="111">
        <f t="shared" si="57"/>
        <v>69.762982622958873</v>
      </c>
      <c r="G167" s="136">
        <f t="shared" ref="G167:J167" si="89">+G168</f>
        <v>1133333</v>
      </c>
      <c r="H167" s="136">
        <f t="shared" si="89"/>
        <v>0</v>
      </c>
      <c r="I167" s="136">
        <f t="shared" si="89"/>
        <v>3748164</v>
      </c>
      <c r="J167" s="136">
        <f t="shared" si="89"/>
        <v>1342231</v>
      </c>
      <c r="K167" s="146">
        <f>+D167-I167</f>
        <v>0</v>
      </c>
      <c r="L167" s="146">
        <f t="shared" si="59"/>
        <v>0</v>
      </c>
      <c r="M167" s="137">
        <f t="shared" si="54"/>
        <v>100</v>
      </c>
      <c r="N167" s="137">
        <f t="shared" si="55"/>
        <v>100</v>
      </c>
      <c r="P167" s="43"/>
    </row>
    <row r="168" spans="1:16" ht="24.95" customHeight="1" x14ac:dyDescent="0.2">
      <c r="A168" s="112" t="s">
        <v>158</v>
      </c>
      <c r="B168" s="113">
        <f>B170</f>
        <v>3400000</v>
      </c>
      <c r="C168" s="113">
        <f>C170+C169</f>
        <v>3748164</v>
      </c>
      <c r="D168" s="113">
        <f t="shared" ref="D168:E168" si="90">D170+D169</f>
        <v>3748164</v>
      </c>
      <c r="E168" s="113">
        <f t="shared" si="90"/>
        <v>2614831</v>
      </c>
      <c r="F168" s="114">
        <f t="shared" si="57"/>
        <v>69.762982622958873</v>
      </c>
      <c r="G168" s="113">
        <f>G170+G169</f>
        <v>1133333</v>
      </c>
      <c r="H168" s="113">
        <f t="shared" ref="H168:L168" si="91">H170+H169</f>
        <v>0</v>
      </c>
      <c r="I168" s="113">
        <f t="shared" si="91"/>
        <v>3748164</v>
      </c>
      <c r="J168" s="113">
        <f t="shared" si="91"/>
        <v>1342231</v>
      </c>
      <c r="K168" s="113">
        <f t="shared" si="91"/>
        <v>0</v>
      </c>
      <c r="L168" s="113">
        <f t="shared" si="91"/>
        <v>0</v>
      </c>
      <c r="M168" s="68">
        <f t="shared" si="54"/>
        <v>100</v>
      </c>
      <c r="N168" s="68">
        <f t="shared" si="55"/>
        <v>100</v>
      </c>
    </row>
    <row r="169" spans="1:16" s="140" customFormat="1" ht="24.95" customHeight="1" x14ac:dyDescent="0.2">
      <c r="A169" s="132" t="s">
        <v>159</v>
      </c>
      <c r="B169" s="116"/>
      <c r="C169" s="116">
        <v>348164</v>
      </c>
      <c r="D169" s="116">
        <v>348164</v>
      </c>
      <c r="E169" s="116">
        <v>348164</v>
      </c>
      <c r="F169" s="114">
        <f t="shared" si="57"/>
        <v>100</v>
      </c>
      <c r="G169" s="116"/>
      <c r="H169" s="116"/>
      <c r="I169" s="118">
        <f>+E169+G169+H170</f>
        <v>348164</v>
      </c>
      <c r="J169" s="118">
        <v>208898</v>
      </c>
      <c r="K169" s="70">
        <f t="shared" si="58"/>
        <v>0</v>
      </c>
      <c r="L169" s="70">
        <f t="shared" si="59"/>
        <v>0</v>
      </c>
      <c r="M169" s="147">
        <f t="shared" si="54"/>
        <v>100</v>
      </c>
      <c r="N169" s="147">
        <f t="shared" si="55"/>
        <v>100</v>
      </c>
      <c r="P169" s="19"/>
    </row>
    <row r="170" spans="1:16" s="148" customFormat="1" ht="20.100000000000001" customHeight="1" x14ac:dyDescent="0.2">
      <c r="A170" s="132" t="str">
        <f>+[1]INVERSION!A69</f>
        <v xml:space="preserve">   Adquisición de Placas y Calcomanias Vehiculares</v>
      </c>
      <c r="B170" s="116">
        <v>3400000</v>
      </c>
      <c r="C170" s="116">
        <v>3400000</v>
      </c>
      <c r="D170" s="116">
        <v>3400000</v>
      </c>
      <c r="E170" s="116">
        <v>2266667</v>
      </c>
      <c r="F170" s="114">
        <f t="shared" si="57"/>
        <v>66.666676470588243</v>
      </c>
      <c r="G170" s="116">
        <v>1133333</v>
      </c>
      <c r="H170" s="116"/>
      <c r="I170" s="118">
        <f>+E170+G170+H171</f>
        <v>3400000</v>
      </c>
      <c r="J170" s="118">
        <v>1133333</v>
      </c>
      <c r="K170" s="70">
        <f t="shared" si="58"/>
        <v>0</v>
      </c>
      <c r="L170" s="70">
        <f t="shared" si="59"/>
        <v>0</v>
      </c>
      <c r="M170" s="77">
        <f t="shared" si="54"/>
        <v>100</v>
      </c>
      <c r="N170" s="77">
        <f t="shared" si="55"/>
        <v>100</v>
      </c>
      <c r="P170" s="19"/>
    </row>
    <row r="171" spans="1:16" s="42" customFormat="1" ht="30" customHeight="1" x14ac:dyDescent="0.25">
      <c r="A171" s="139" t="s">
        <v>160</v>
      </c>
      <c r="B171" s="136">
        <f>+B172</f>
        <v>1316961</v>
      </c>
      <c r="C171" s="136">
        <f t="shared" ref="C171:E171" si="92">+C172</f>
        <v>1120134</v>
      </c>
      <c r="D171" s="136">
        <f t="shared" si="92"/>
        <v>1070884</v>
      </c>
      <c r="E171" s="136">
        <f t="shared" si="92"/>
        <v>726436</v>
      </c>
      <c r="F171" s="111">
        <f t="shared" si="57"/>
        <v>67.835171689930945</v>
      </c>
      <c r="G171" s="136">
        <f t="shared" ref="G171:J171" si="93">+G172</f>
        <v>51065</v>
      </c>
      <c r="H171" s="136">
        <f t="shared" si="93"/>
        <v>0</v>
      </c>
      <c r="I171" s="136">
        <f t="shared" si="93"/>
        <v>777501</v>
      </c>
      <c r="J171" s="136">
        <f t="shared" si="93"/>
        <v>248005</v>
      </c>
      <c r="K171" s="146">
        <f t="shared" si="58"/>
        <v>293383</v>
      </c>
      <c r="L171" s="146">
        <f t="shared" si="59"/>
        <v>342633</v>
      </c>
      <c r="M171" s="137">
        <f t="shared" si="54"/>
        <v>72.603662021283355</v>
      </c>
      <c r="N171" s="137">
        <f t="shared" si="55"/>
        <v>69.411427561345334</v>
      </c>
      <c r="P171" s="149"/>
    </row>
    <row r="172" spans="1:16" ht="24.95" customHeight="1" x14ac:dyDescent="0.2">
      <c r="A172" s="112" t="s">
        <v>161</v>
      </c>
      <c r="B172" s="113">
        <f>+B173+B174+B177+B175+B176</f>
        <v>1316961</v>
      </c>
      <c r="C172" s="113">
        <f>+C173+C174+C177+C175+C176</f>
        <v>1120134</v>
      </c>
      <c r="D172" s="113">
        <f>+D173+D174+D177+D175+D176</f>
        <v>1070884</v>
      </c>
      <c r="E172" s="113">
        <f>+E173+E174+E177+E175+E176</f>
        <v>726436</v>
      </c>
      <c r="F172" s="114">
        <f t="shared" si="57"/>
        <v>67.835171689930945</v>
      </c>
      <c r="G172" s="113">
        <f>+G173+G174+G177+G175+G176</f>
        <v>51065</v>
      </c>
      <c r="H172" s="113">
        <f>+H173+H174+H177+H175+H176</f>
        <v>0</v>
      </c>
      <c r="I172" s="113">
        <f t="shared" ref="I172:J172" si="94">+I173+I174+I177+I175+I176</f>
        <v>777501</v>
      </c>
      <c r="J172" s="113">
        <f t="shared" si="94"/>
        <v>248005</v>
      </c>
      <c r="K172" s="113">
        <f>+K173+K174+K177+K175+K176</f>
        <v>293383</v>
      </c>
      <c r="L172" s="113">
        <f>+L173+L174+L177+L175+L176</f>
        <v>342633</v>
      </c>
      <c r="M172" s="68">
        <f t="shared" si="54"/>
        <v>72.603662021283355</v>
      </c>
      <c r="N172" s="68">
        <f t="shared" si="55"/>
        <v>69.411427561345334</v>
      </c>
      <c r="P172" s="43"/>
    </row>
    <row r="173" spans="1:16" s="42" customFormat="1" ht="20.100000000000001" customHeight="1" x14ac:dyDescent="0.2">
      <c r="A173" s="132" t="s">
        <v>162</v>
      </c>
      <c r="B173" s="116">
        <f>175361+7057+17941+2105+1851+546+11500+250000+5000</f>
        <v>471361</v>
      </c>
      <c r="C173" s="118">
        <v>486861</v>
      </c>
      <c r="D173" s="118">
        <v>437611</v>
      </c>
      <c r="E173" s="118">
        <v>285956</v>
      </c>
      <c r="F173" s="114">
        <f t="shared" si="57"/>
        <v>65.344792521211758</v>
      </c>
      <c r="G173" s="118">
        <v>65</v>
      </c>
      <c r="H173" s="118"/>
      <c r="I173" s="118">
        <f>+E173+G173+H174</f>
        <v>286021</v>
      </c>
      <c r="J173" s="118">
        <v>233164</v>
      </c>
      <c r="K173" s="70">
        <f t="shared" si="58"/>
        <v>151590</v>
      </c>
      <c r="L173" s="70">
        <f t="shared" si="59"/>
        <v>200840</v>
      </c>
      <c r="M173" s="77">
        <f t="shared" si="54"/>
        <v>65.359645895555644</v>
      </c>
      <c r="N173" s="77">
        <f t="shared" si="55"/>
        <v>58.747979402745344</v>
      </c>
      <c r="P173" s="19"/>
    </row>
    <row r="174" spans="1:16" s="63" customFormat="1" ht="20.100000000000001" customHeight="1" x14ac:dyDescent="0.2">
      <c r="A174" s="132" t="str">
        <f>+[1]INVERSION!A72</f>
        <v xml:space="preserve">   Consultoría Calle Uruguay y Vía Argentina</v>
      </c>
      <c r="B174" s="116">
        <f>224952+520648</f>
        <v>745600</v>
      </c>
      <c r="C174" s="116">
        <v>482273</v>
      </c>
      <c r="D174" s="118">
        <v>482273</v>
      </c>
      <c r="E174" s="116">
        <v>440480</v>
      </c>
      <c r="F174" s="114">
        <f t="shared" si="57"/>
        <v>91.33416135674193</v>
      </c>
      <c r="G174" s="116"/>
      <c r="H174" s="116"/>
      <c r="I174" s="118">
        <f>+E174+G174+H175</f>
        <v>440480</v>
      </c>
      <c r="J174" s="118">
        <v>14841</v>
      </c>
      <c r="K174" s="70">
        <f t="shared" si="58"/>
        <v>41793</v>
      </c>
      <c r="L174" s="70">
        <f t="shared" si="59"/>
        <v>41793</v>
      </c>
      <c r="M174" s="77">
        <f t="shared" si="54"/>
        <v>91.33416135674193</v>
      </c>
      <c r="N174" s="77">
        <f t="shared" si="55"/>
        <v>91.33416135674193</v>
      </c>
      <c r="P174" s="150"/>
    </row>
    <row r="175" spans="1:16" s="63" customFormat="1" ht="20.100000000000001" hidden="1" customHeight="1" x14ac:dyDescent="0.2">
      <c r="A175" s="132" t="s">
        <v>163</v>
      </c>
      <c r="B175" s="116"/>
      <c r="C175" s="116"/>
      <c r="D175" s="118"/>
      <c r="E175" s="116"/>
      <c r="F175" s="114" t="e">
        <f t="shared" si="57"/>
        <v>#DIV/0!</v>
      </c>
      <c r="G175" s="116"/>
      <c r="H175" s="116"/>
      <c r="I175" s="118">
        <f>+E175+G175+H177</f>
        <v>0</v>
      </c>
      <c r="J175" s="118"/>
      <c r="K175" s="70">
        <f t="shared" si="58"/>
        <v>0</v>
      </c>
      <c r="L175" s="70">
        <f t="shared" si="59"/>
        <v>0</v>
      </c>
      <c r="M175" s="77" t="e">
        <f t="shared" si="54"/>
        <v>#DIV/0!</v>
      </c>
      <c r="N175" s="77" t="e">
        <f t="shared" si="55"/>
        <v>#DIV/0!</v>
      </c>
      <c r="P175" s="150"/>
    </row>
    <row r="176" spans="1:16" s="63" customFormat="1" ht="21.75" customHeight="1" x14ac:dyDescent="0.2">
      <c r="A176" s="83" t="s">
        <v>164</v>
      </c>
      <c r="B176" s="116">
        <v>100000</v>
      </c>
      <c r="C176" s="116">
        <v>100000</v>
      </c>
      <c r="D176" s="118">
        <v>100000</v>
      </c>
      <c r="E176" s="116"/>
      <c r="F176" s="114">
        <f>+E176/D176*100</f>
        <v>0</v>
      </c>
      <c r="G176" s="116"/>
      <c r="H176" s="117"/>
      <c r="I176" s="118">
        <f>+E176+G176+H178</f>
        <v>0</v>
      </c>
      <c r="J176" s="118"/>
      <c r="K176" s="70">
        <f>+D176-I176</f>
        <v>100000</v>
      </c>
      <c r="L176" s="70">
        <f>+C176-I176</f>
        <v>100000</v>
      </c>
      <c r="M176" s="77">
        <f>+I176/D176*100</f>
        <v>0</v>
      </c>
      <c r="N176" s="77">
        <f>+I176/C176*100</f>
        <v>0</v>
      </c>
      <c r="P176" s="64"/>
    </row>
    <row r="177" spans="1:16" s="63" customFormat="1" ht="21.75" customHeight="1" x14ac:dyDescent="0.2">
      <c r="A177" s="80" t="s">
        <v>165</v>
      </c>
      <c r="B177" s="118"/>
      <c r="C177" s="116">
        <v>51000</v>
      </c>
      <c r="D177" s="118">
        <v>51000</v>
      </c>
      <c r="E177" s="116"/>
      <c r="F177" s="114">
        <f t="shared" si="57"/>
        <v>0</v>
      </c>
      <c r="G177" s="116">
        <v>51000</v>
      </c>
      <c r="H177" s="117"/>
      <c r="I177" s="118">
        <f>+E177+G177+H176</f>
        <v>51000</v>
      </c>
      <c r="J177" s="118"/>
      <c r="K177" s="70">
        <f t="shared" si="58"/>
        <v>0</v>
      </c>
      <c r="L177" s="70">
        <f t="shared" si="59"/>
        <v>0</v>
      </c>
      <c r="M177" s="77">
        <f t="shared" si="54"/>
        <v>100</v>
      </c>
      <c r="N177" s="77">
        <f t="shared" si="55"/>
        <v>100</v>
      </c>
      <c r="P177" s="64"/>
    </row>
    <row r="178" spans="1:16" s="148" customFormat="1" ht="30" customHeight="1" x14ac:dyDescent="0.2">
      <c r="A178" s="139" t="s">
        <v>166</v>
      </c>
      <c r="B178" s="136">
        <f>+B179</f>
        <v>1746150</v>
      </c>
      <c r="C178" s="136">
        <f>+C179</f>
        <v>1102077</v>
      </c>
      <c r="D178" s="136">
        <f t="shared" ref="D178:E178" si="95">+D179</f>
        <v>1102077</v>
      </c>
      <c r="E178" s="136">
        <f t="shared" si="95"/>
        <v>564853</v>
      </c>
      <c r="F178" s="111">
        <f t="shared" si="57"/>
        <v>51.253496806484492</v>
      </c>
      <c r="G178" s="136">
        <f t="shared" ref="G178:L178" si="96">+G179</f>
        <v>397931</v>
      </c>
      <c r="H178" s="136">
        <f t="shared" si="96"/>
        <v>0</v>
      </c>
      <c r="I178" s="136">
        <f t="shared" si="96"/>
        <v>962784</v>
      </c>
      <c r="J178" s="136">
        <f t="shared" si="96"/>
        <v>408377</v>
      </c>
      <c r="K178" s="136">
        <f t="shared" si="96"/>
        <v>139293</v>
      </c>
      <c r="L178" s="136">
        <f t="shared" si="96"/>
        <v>139293</v>
      </c>
      <c r="M178" s="137">
        <f t="shared" si="54"/>
        <v>87.360864984933002</v>
      </c>
      <c r="N178" s="137">
        <f t="shared" si="55"/>
        <v>87.360864984933002</v>
      </c>
      <c r="P178" s="64"/>
    </row>
    <row r="179" spans="1:16" ht="24.95" customHeight="1" x14ac:dyDescent="0.25">
      <c r="A179" s="112" t="s">
        <v>167</v>
      </c>
      <c r="B179" s="117">
        <f>+B180+B181+B185+B182+B184+B183</f>
        <v>1746150</v>
      </c>
      <c r="C179" s="117">
        <f>+C180+C181+C185+C182+C184+C183</f>
        <v>1102077</v>
      </c>
      <c r="D179" s="117">
        <f>+D180+D181+D185+D182+D184+D183</f>
        <v>1102077</v>
      </c>
      <c r="E179" s="117">
        <f>+E180+E181+E185+E182+E184+E183</f>
        <v>564853</v>
      </c>
      <c r="F179" s="114">
        <f t="shared" si="57"/>
        <v>51.253496806484492</v>
      </c>
      <c r="G179" s="117">
        <f>+G180+G181+G185+G182+G184+G183</f>
        <v>397931</v>
      </c>
      <c r="H179" s="117">
        <f t="shared" ref="H179:J179" si="97">+H180+H181+H185+H182+H184+H183</f>
        <v>0</v>
      </c>
      <c r="I179" s="117">
        <f t="shared" si="97"/>
        <v>962784</v>
      </c>
      <c r="J179" s="117">
        <f t="shared" si="97"/>
        <v>408377</v>
      </c>
      <c r="K179" s="117">
        <f>+K180+K181+K185+K182+K184+K183</f>
        <v>139293</v>
      </c>
      <c r="L179" s="117">
        <f>+L180+L181+L185+L182+L184+L183</f>
        <v>139293</v>
      </c>
      <c r="M179" s="68">
        <f>+I179/D179*100</f>
        <v>87.360864984933002</v>
      </c>
      <c r="N179" s="68">
        <f t="shared" si="55"/>
        <v>87.360864984933002</v>
      </c>
      <c r="P179" s="149"/>
    </row>
    <row r="180" spans="1:16" s="42" customFormat="1" ht="20.100000000000001" customHeight="1" x14ac:dyDescent="0.2">
      <c r="A180" s="132" t="str">
        <f>+[1]INVERSION!A75</f>
        <v xml:space="preserve">  Recolección de los Desechos del Mercado Agricola</v>
      </c>
      <c r="B180" s="116">
        <v>946050</v>
      </c>
      <c r="C180" s="116">
        <v>921773</v>
      </c>
      <c r="D180" s="116">
        <v>921773</v>
      </c>
      <c r="E180" s="116">
        <v>433037</v>
      </c>
      <c r="F180" s="114">
        <f t="shared" si="57"/>
        <v>46.97870299954544</v>
      </c>
      <c r="G180" s="116">
        <v>397931</v>
      </c>
      <c r="H180" s="118"/>
      <c r="I180" s="118">
        <f>+E180+G180+H180</f>
        <v>830968</v>
      </c>
      <c r="J180" s="118">
        <v>326561</v>
      </c>
      <c r="K180" s="70">
        <f t="shared" si="58"/>
        <v>90805</v>
      </c>
      <c r="L180" s="70">
        <f t="shared" si="59"/>
        <v>90805</v>
      </c>
      <c r="M180" s="77">
        <f t="shared" si="54"/>
        <v>90.148876133277938</v>
      </c>
      <c r="N180" s="77">
        <f t="shared" si="55"/>
        <v>90.148876133277938</v>
      </c>
      <c r="P180" s="19"/>
    </row>
    <row r="181" spans="1:16" s="63" customFormat="1" ht="20.100000000000001" hidden="1" customHeight="1" x14ac:dyDescent="0.2">
      <c r="A181" s="126" t="s">
        <v>168</v>
      </c>
      <c r="B181" s="118"/>
      <c r="C181" s="118"/>
      <c r="D181" s="116"/>
      <c r="E181" s="118"/>
      <c r="F181" s="114" t="e">
        <f t="shared" si="57"/>
        <v>#DIV/0!</v>
      </c>
      <c r="G181" s="118"/>
      <c r="H181" s="118"/>
      <c r="I181" s="118">
        <f t="shared" ref="I181" si="98">+E181+G181+H181</f>
        <v>0</v>
      </c>
      <c r="J181" s="118"/>
      <c r="K181" s="70">
        <f t="shared" si="58"/>
        <v>0</v>
      </c>
      <c r="L181" s="70">
        <f t="shared" si="59"/>
        <v>0</v>
      </c>
      <c r="M181" s="77" t="e">
        <f t="shared" si="54"/>
        <v>#DIV/0!</v>
      </c>
      <c r="N181" s="77" t="e">
        <f t="shared" si="55"/>
        <v>#DIV/0!</v>
      </c>
      <c r="P181" s="43"/>
    </row>
    <row r="182" spans="1:16" s="63" customFormat="1" ht="20.100000000000001" customHeight="1" x14ac:dyDescent="0.2">
      <c r="A182" s="80" t="s">
        <v>169</v>
      </c>
      <c r="B182" s="118">
        <v>800000</v>
      </c>
      <c r="C182" s="118">
        <v>130204</v>
      </c>
      <c r="D182" s="116">
        <v>130204</v>
      </c>
      <c r="E182" s="118">
        <v>81816</v>
      </c>
      <c r="F182" s="114">
        <f>+E182/D182*100</f>
        <v>62.83677920801204</v>
      </c>
      <c r="G182" s="118"/>
      <c r="H182" s="118"/>
      <c r="I182" s="118">
        <f>+E182+G182+H182</f>
        <v>81816</v>
      </c>
      <c r="J182" s="118">
        <v>81816</v>
      </c>
      <c r="K182" s="70">
        <f t="shared" si="58"/>
        <v>48388</v>
      </c>
      <c r="L182" s="70">
        <f t="shared" si="59"/>
        <v>48388</v>
      </c>
      <c r="M182" s="77">
        <f t="shared" si="54"/>
        <v>62.83677920801204</v>
      </c>
      <c r="N182" s="77">
        <f t="shared" si="55"/>
        <v>62.83677920801204</v>
      </c>
      <c r="P182" s="43"/>
    </row>
    <row r="183" spans="1:16" s="63" customFormat="1" ht="20.100000000000001" hidden="1" customHeight="1" x14ac:dyDescent="0.2">
      <c r="A183" s="151" t="s">
        <v>170</v>
      </c>
      <c r="B183" s="152"/>
      <c r="C183" s="152"/>
      <c r="D183" s="152"/>
      <c r="E183" s="152"/>
      <c r="F183" s="153" t="e">
        <f>+E183/D183*100</f>
        <v>#DIV/0!</v>
      </c>
      <c r="G183" s="152"/>
      <c r="H183" s="118"/>
      <c r="I183" s="152">
        <f>+E183+G183+H183</f>
        <v>0</v>
      </c>
      <c r="J183" s="152"/>
      <c r="K183" s="154">
        <f>+D183-I183</f>
        <v>0</v>
      </c>
      <c r="L183" s="154">
        <f>+C183-I183</f>
        <v>0</v>
      </c>
      <c r="M183" s="155" t="e">
        <f>+I183/D183*100</f>
        <v>#DIV/0!</v>
      </c>
      <c r="N183" s="155" t="e">
        <f>+I183/C183*100</f>
        <v>#DIV/0!</v>
      </c>
      <c r="P183" s="64"/>
    </row>
    <row r="184" spans="1:16" s="63" customFormat="1" ht="19.5" customHeight="1" x14ac:dyDescent="0.2">
      <c r="A184" s="80" t="s">
        <v>171</v>
      </c>
      <c r="B184" s="118">
        <v>100</v>
      </c>
      <c r="C184" s="118">
        <v>100</v>
      </c>
      <c r="D184" s="116">
        <v>100</v>
      </c>
      <c r="E184" s="118"/>
      <c r="F184" s="114">
        <f>+E184/D184*100</f>
        <v>0</v>
      </c>
      <c r="G184" s="118"/>
      <c r="H184" s="118"/>
      <c r="I184" s="118">
        <f>+E184+G184+H184</f>
        <v>0</v>
      </c>
      <c r="J184" s="118"/>
      <c r="K184" s="70">
        <f>+D184-I184</f>
        <v>100</v>
      </c>
      <c r="L184" s="70">
        <f>+C184-I184</f>
        <v>100</v>
      </c>
      <c r="M184" s="77">
        <f>+I184/D184*100</f>
        <v>0</v>
      </c>
      <c r="N184" s="77">
        <f>+I184/C184*100</f>
        <v>0</v>
      </c>
      <c r="P184" s="64"/>
    </row>
    <row r="185" spans="1:16" s="63" customFormat="1" ht="20.100000000000001" customHeight="1" x14ac:dyDescent="0.2">
      <c r="A185" s="80" t="s">
        <v>172</v>
      </c>
      <c r="B185" s="118"/>
      <c r="C185" s="118">
        <v>50000</v>
      </c>
      <c r="D185" s="116">
        <v>50000</v>
      </c>
      <c r="E185" s="118">
        <v>50000</v>
      </c>
      <c r="F185" s="114">
        <f t="shared" si="57"/>
        <v>100</v>
      </c>
      <c r="G185" s="118"/>
      <c r="H185" s="117"/>
      <c r="I185" s="118">
        <f>+E185+G185+H185</f>
        <v>50000</v>
      </c>
      <c r="J185" s="118"/>
      <c r="K185" s="70">
        <f t="shared" si="58"/>
        <v>0</v>
      </c>
      <c r="L185" s="70">
        <f t="shared" si="59"/>
        <v>0</v>
      </c>
      <c r="M185" s="77">
        <f t="shared" si="54"/>
        <v>100</v>
      </c>
      <c r="N185" s="77">
        <f t="shared" si="55"/>
        <v>100</v>
      </c>
      <c r="P185" s="64"/>
    </row>
    <row r="186" spans="1:16" s="63" customFormat="1" ht="30" customHeight="1" x14ac:dyDescent="0.2">
      <c r="A186" s="139" t="s">
        <v>173</v>
      </c>
      <c r="B186" s="136">
        <f>+B187</f>
        <v>147642310</v>
      </c>
      <c r="C186" s="136">
        <f>+C187</f>
        <v>147642310</v>
      </c>
      <c r="D186" s="136">
        <f>+D187</f>
        <v>147642310</v>
      </c>
      <c r="E186" s="136">
        <f t="shared" ref="E186" si="99">+E187</f>
        <v>75282690</v>
      </c>
      <c r="F186" s="111">
        <f t="shared" si="57"/>
        <v>50.989916101962919</v>
      </c>
      <c r="G186" s="136">
        <f>+G187</f>
        <v>45373125</v>
      </c>
      <c r="H186" s="136">
        <f t="shared" ref="H186:L186" si="100">+H187</f>
        <v>0</v>
      </c>
      <c r="I186" s="136">
        <f t="shared" si="100"/>
        <v>120655815</v>
      </c>
      <c r="J186" s="136">
        <f t="shared" si="100"/>
        <v>65519333</v>
      </c>
      <c r="K186" s="136">
        <f t="shared" si="100"/>
        <v>26986495</v>
      </c>
      <c r="L186" s="136">
        <f t="shared" si="100"/>
        <v>26986495</v>
      </c>
      <c r="M186" s="137">
        <f t="shared" si="54"/>
        <v>81.721706332012829</v>
      </c>
      <c r="N186" s="137">
        <f t="shared" si="55"/>
        <v>81.721706332012829</v>
      </c>
      <c r="P186" s="156"/>
    </row>
    <row r="187" spans="1:16" ht="24.95" customHeight="1" x14ac:dyDescent="0.2">
      <c r="A187" s="125" t="s">
        <v>174</v>
      </c>
      <c r="B187" s="113">
        <f>SUM(B188:B235)</f>
        <v>147642310</v>
      </c>
      <c r="C187" s="113">
        <f>SUM(C188:C235)</f>
        <v>147642310</v>
      </c>
      <c r="D187" s="113">
        <f>SUM(D188:D235)</f>
        <v>147642310</v>
      </c>
      <c r="E187" s="113">
        <f>SUM(E188:E235)</f>
        <v>75282690</v>
      </c>
      <c r="F187" s="114">
        <f t="shared" si="57"/>
        <v>50.989916101962919</v>
      </c>
      <c r="G187" s="113">
        <f>SUM(G188:G235)</f>
        <v>45373125</v>
      </c>
      <c r="H187" s="113">
        <f t="shared" ref="H187:L187" si="101">SUM(H188:H235)</f>
        <v>0</v>
      </c>
      <c r="I187" s="113">
        <f t="shared" si="101"/>
        <v>120655815</v>
      </c>
      <c r="J187" s="113">
        <f>SUM(J188:J235)</f>
        <v>65519333</v>
      </c>
      <c r="K187" s="113">
        <f t="shared" si="101"/>
        <v>26986495</v>
      </c>
      <c r="L187" s="113">
        <f t="shared" si="101"/>
        <v>26986495</v>
      </c>
      <c r="M187" s="68">
        <f t="shared" si="54"/>
        <v>81.721706332012829</v>
      </c>
      <c r="N187" s="68">
        <f t="shared" si="55"/>
        <v>81.721706332012829</v>
      </c>
      <c r="P187" s="156"/>
    </row>
    <row r="188" spans="1:16" s="148" customFormat="1" ht="20.100000000000001" customHeight="1" x14ac:dyDescent="0.2">
      <c r="A188" s="80" t="s">
        <v>175</v>
      </c>
      <c r="B188" s="116">
        <f>21100+1000000+1053299+62701+3332533+800000+720110+2255330+5777217+6148795+145000+265692+137285+233909</f>
        <v>21952971</v>
      </c>
      <c r="C188" s="118">
        <v>33890930</v>
      </c>
      <c r="D188" s="118">
        <v>33890930</v>
      </c>
      <c r="E188" s="118">
        <v>3406555</v>
      </c>
      <c r="F188" s="114">
        <f>+E188/D188*100</f>
        <v>10.051524109842958</v>
      </c>
      <c r="G188" s="118">
        <v>6845135</v>
      </c>
      <c r="H188" s="118"/>
      <c r="I188" s="118">
        <f>+E188+G188+H188</f>
        <v>10251690</v>
      </c>
      <c r="J188" s="118">
        <v>2430769</v>
      </c>
      <c r="K188" s="70">
        <f>+D188-I188</f>
        <v>23639240</v>
      </c>
      <c r="L188" s="70">
        <f>+C188-I188</f>
        <v>23639240</v>
      </c>
      <c r="M188" s="77">
        <f>+I188/D188*100</f>
        <v>30.249066638183137</v>
      </c>
      <c r="N188" s="77">
        <f>+I188/C188*100</f>
        <v>30.249066638183137</v>
      </c>
      <c r="P188" s="157"/>
    </row>
    <row r="189" spans="1:16" s="42" customFormat="1" ht="20.100000000000001" customHeight="1" x14ac:dyDescent="0.2">
      <c r="A189" s="80" t="s">
        <v>176</v>
      </c>
      <c r="B189" s="116">
        <f>14950000+50000</f>
        <v>15000000</v>
      </c>
      <c r="C189" s="118">
        <v>20363914</v>
      </c>
      <c r="D189" s="118">
        <v>20363914</v>
      </c>
      <c r="E189" s="118">
        <v>9155450</v>
      </c>
      <c r="F189" s="114">
        <f t="shared" si="57"/>
        <v>44.959186136810438</v>
      </c>
      <c r="G189" s="118">
        <v>11208464</v>
      </c>
      <c r="H189" s="118"/>
      <c r="I189" s="118">
        <f t="shared" ref="I189:I239" si="102">+E189+G189+H189</f>
        <v>20363914</v>
      </c>
      <c r="J189" s="118">
        <v>9155450</v>
      </c>
      <c r="K189" s="70">
        <f>+D189-I189</f>
        <v>0</v>
      </c>
      <c r="L189" s="70">
        <f t="shared" si="59"/>
        <v>0</v>
      </c>
      <c r="M189" s="77">
        <f t="shared" si="54"/>
        <v>100</v>
      </c>
      <c r="N189" s="77">
        <f t="shared" si="55"/>
        <v>100</v>
      </c>
      <c r="P189" s="157"/>
    </row>
    <row r="190" spans="1:16" ht="20.100000000000001" customHeight="1" x14ac:dyDescent="0.2">
      <c r="A190" s="80" t="s">
        <v>177</v>
      </c>
      <c r="B190" s="116">
        <f>6650000+50000</f>
        <v>6700000</v>
      </c>
      <c r="C190" s="118">
        <v>12860998</v>
      </c>
      <c r="D190" s="118">
        <v>12860998</v>
      </c>
      <c r="E190" s="118">
        <v>5698265</v>
      </c>
      <c r="F190" s="114">
        <f t="shared" si="57"/>
        <v>44.306553814875024</v>
      </c>
      <c r="G190" s="118">
        <v>7162732</v>
      </c>
      <c r="H190" s="118"/>
      <c r="I190" s="118">
        <f t="shared" si="102"/>
        <v>12860997</v>
      </c>
      <c r="J190" s="118">
        <v>5698265</v>
      </c>
      <c r="K190" s="70">
        <f t="shared" ref="K190:K235" si="103">+D190-I190</f>
        <v>1</v>
      </c>
      <c r="L190" s="70">
        <f t="shared" ref="L190:L235" si="104">+C190-I190</f>
        <v>1</v>
      </c>
      <c r="M190" s="77">
        <f t="shared" ref="M190:M239" si="105">+I190/D190*100</f>
        <v>99.999992224553651</v>
      </c>
      <c r="N190" s="77">
        <f t="shared" ref="N190:N239" si="106">+I190/C190*100</f>
        <v>99.999992224553651</v>
      </c>
      <c r="P190" s="157"/>
    </row>
    <row r="191" spans="1:16" s="42" customFormat="1" ht="20.100000000000001" customHeight="1" x14ac:dyDescent="0.2">
      <c r="A191" s="80" t="s">
        <v>178</v>
      </c>
      <c r="B191" s="118"/>
      <c r="C191" s="118">
        <v>29425</v>
      </c>
      <c r="D191" s="118">
        <v>29425</v>
      </c>
      <c r="E191" s="118">
        <v>29425</v>
      </c>
      <c r="F191" s="114">
        <f t="shared" si="57"/>
        <v>100</v>
      </c>
      <c r="G191" s="118"/>
      <c r="H191" s="118"/>
      <c r="I191" s="118">
        <f t="shared" si="102"/>
        <v>29425</v>
      </c>
      <c r="J191" s="118">
        <v>29425</v>
      </c>
      <c r="K191" s="70">
        <f t="shared" si="103"/>
        <v>0</v>
      </c>
      <c r="L191" s="70">
        <f t="shared" si="104"/>
        <v>0</v>
      </c>
      <c r="M191" s="77">
        <f t="shared" si="105"/>
        <v>100</v>
      </c>
      <c r="N191" s="77">
        <f t="shared" si="106"/>
        <v>100</v>
      </c>
      <c r="P191" s="157"/>
    </row>
    <row r="192" spans="1:16" s="63" customFormat="1" ht="19.5" customHeight="1" x14ac:dyDescent="0.2">
      <c r="A192" s="80" t="s">
        <v>179</v>
      </c>
      <c r="B192" s="118">
        <f>11131006+828569</f>
        <v>11959575</v>
      </c>
      <c r="C192" s="118">
        <v>15736180</v>
      </c>
      <c r="D192" s="118">
        <v>15736180</v>
      </c>
      <c r="E192" s="118">
        <v>15736179</v>
      </c>
      <c r="F192" s="114">
        <f t="shared" si="57"/>
        <v>99.999993645217572</v>
      </c>
      <c r="G192" s="158"/>
      <c r="H192" s="158"/>
      <c r="I192" s="118">
        <f t="shared" si="102"/>
        <v>15736179</v>
      </c>
      <c r="J192" s="118">
        <v>11542547</v>
      </c>
      <c r="K192" s="70">
        <f t="shared" si="103"/>
        <v>1</v>
      </c>
      <c r="L192" s="70">
        <f t="shared" si="104"/>
        <v>1</v>
      </c>
      <c r="M192" s="77">
        <f t="shared" si="105"/>
        <v>99.999993645217572</v>
      </c>
      <c r="N192" s="77">
        <f t="shared" si="106"/>
        <v>99.999993645217572</v>
      </c>
      <c r="P192" s="157"/>
    </row>
    <row r="193" spans="1:16" s="141" customFormat="1" ht="20.25" hidden="1" customHeight="1" x14ac:dyDescent="0.2">
      <c r="A193" s="123" t="s">
        <v>180</v>
      </c>
      <c r="B193" s="124"/>
      <c r="C193" s="118"/>
      <c r="D193" s="118"/>
      <c r="E193" s="118"/>
      <c r="F193" s="114" t="e">
        <f t="shared" si="57"/>
        <v>#DIV/0!</v>
      </c>
      <c r="G193" s="158"/>
      <c r="H193" s="158"/>
      <c r="I193" s="118">
        <f t="shared" si="102"/>
        <v>0</v>
      </c>
      <c r="J193" s="118"/>
      <c r="K193" s="70">
        <f t="shared" si="103"/>
        <v>0</v>
      </c>
      <c r="L193" s="70">
        <f t="shared" si="104"/>
        <v>0</v>
      </c>
      <c r="M193" s="77" t="e">
        <f t="shared" si="105"/>
        <v>#DIV/0!</v>
      </c>
      <c r="N193" s="77" t="e">
        <f t="shared" si="106"/>
        <v>#DIV/0!</v>
      </c>
      <c r="P193" s="157"/>
    </row>
    <row r="194" spans="1:16" s="128" customFormat="1" ht="19.5" customHeight="1" x14ac:dyDescent="0.2">
      <c r="A194" s="80" t="s">
        <v>181</v>
      </c>
      <c r="B194" s="118">
        <f>100+1068314+100</f>
        <v>1068514</v>
      </c>
      <c r="C194" s="118">
        <v>3951480</v>
      </c>
      <c r="D194" s="118">
        <v>3951480</v>
      </c>
      <c r="E194" s="118">
        <v>3512758</v>
      </c>
      <c r="F194" s="114">
        <f t="shared" si="57"/>
        <v>88.897273932804922</v>
      </c>
      <c r="G194" s="158">
        <v>383985</v>
      </c>
      <c r="H194" s="158"/>
      <c r="I194" s="118">
        <f t="shared" si="102"/>
        <v>3896743</v>
      </c>
      <c r="J194" s="118">
        <v>3166214</v>
      </c>
      <c r="K194" s="70">
        <f t="shared" si="103"/>
        <v>54737</v>
      </c>
      <c r="L194" s="70">
        <f t="shared" si="104"/>
        <v>54737</v>
      </c>
      <c r="M194" s="77">
        <f t="shared" si="105"/>
        <v>98.614772186623739</v>
      </c>
      <c r="N194" s="77">
        <f t="shared" si="106"/>
        <v>98.614772186623739</v>
      </c>
      <c r="P194" s="157"/>
    </row>
    <row r="195" spans="1:16" s="63" customFormat="1" ht="20.100000000000001" customHeight="1" x14ac:dyDescent="0.2">
      <c r="A195" s="80" t="s">
        <v>182</v>
      </c>
      <c r="B195" s="118">
        <v>56699</v>
      </c>
      <c r="C195" s="118">
        <v>570141</v>
      </c>
      <c r="D195" s="118">
        <v>570141</v>
      </c>
      <c r="E195" s="118">
        <v>570139</v>
      </c>
      <c r="F195" s="114">
        <f t="shared" si="57"/>
        <v>99.999649209581492</v>
      </c>
      <c r="G195" s="158"/>
      <c r="H195" s="158"/>
      <c r="I195" s="118">
        <f t="shared" si="102"/>
        <v>570139</v>
      </c>
      <c r="J195" s="118">
        <v>570139</v>
      </c>
      <c r="K195" s="70">
        <f t="shared" si="103"/>
        <v>2</v>
      </c>
      <c r="L195" s="70">
        <f t="shared" si="104"/>
        <v>2</v>
      </c>
      <c r="M195" s="77">
        <f t="shared" si="105"/>
        <v>99.999649209581492</v>
      </c>
      <c r="N195" s="77">
        <f t="shared" si="106"/>
        <v>99.999649209581492</v>
      </c>
      <c r="P195" s="157"/>
    </row>
    <row r="196" spans="1:16" s="85" customFormat="1" ht="20.100000000000001" hidden="1" customHeight="1" x14ac:dyDescent="0.25">
      <c r="A196" s="80" t="s">
        <v>183</v>
      </c>
      <c r="B196" s="118"/>
      <c r="C196" s="118"/>
      <c r="D196" s="118"/>
      <c r="E196" s="118"/>
      <c r="F196" s="114" t="e">
        <f t="shared" si="57"/>
        <v>#DIV/0!</v>
      </c>
      <c r="G196" s="158"/>
      <c r="H196" s="158"/>
      <c r="I196" s="118">
        <f t="shared" si="102"/>
        <v>0</v>
      </c>
      <c r="J196" s="118"/>
      <c r="K196" s="70">
        <f t="shared" si="103"/>
        <v>0</v>
      </c>
      <c r="L196" s="70">
        <f t="shared" si="104"/>
        <v>0</v>
      </c>
      <c r="M196" s="77" t="e">
        <f t="shared" si="105"/>
        <v>#DIV/0!</v>
      </c>
      <c r="N196" s="77" t="e">
        <f t="shared" si="106"/>
        <v>#DIV/0!</v>
      </c>
      <c r="P196" s="157"/>
    </row>
    <row r="197" spans="1:16" s="85" customFormat="1" ht="20.100000000000001" customHeight="1" x14ac:dyDescent="0.25">
      <c r="A197" s="80" t="s">
        <v>184</v>
      </c>
      <c r="B197" s="118">
        <v>100</v>
      </c>
      <c r="C197" s="118">
        <v>100</v>
      </c>
      <c r="D197" s="118">
        <v>100</v>
      </c>
      <c r="E197" s="118"/>
      <c r="F197" s="114">
        <f t="shared" si="57"/>
        <v>0</v>
      </c>
      <c r="G197" s="158"/>
      <c r="H197" s="158"/>
      <c r="I197" s="118">
        <f t="shared" si="102"/>
        <v>0</v>
      </c>
      <c r="J197" s="118"/>
      <c r="K197" s="70">
        <f t="shared" si="103"/>
        <v>100</v>
      </c>
      <c r="L197" s="70">
        <f t="shared" si="104"/>
        <v>100</v>
      </c>
      <c r="M197" s="77">
        <f t="shared" si="105"/>
        <v>0</v>
      </c>
      <c r="N197" s="77">
        <f t="shared" si="106"/>
        <v>0</v>
      </c>
      <c r="P197" s="157"/>
    </row>
    <row r="198" spans="1:16" s="85" customFormat="1" ht="29.25" customHeight="1" x14ac:dyDescent="0.25">
      <c r="A198" s="131" t="s">
        <v>185</v>
      </c>
      <c r="B198" s="118">
        <v>469788</v>
      </c>
      <c r="C198" s="118">
        <v>299786</v>
      </c>
      <c r="D198" s="118">
        <v>299786</v>
      </c>
      <c r="E198" s="118">
        <v>59957</v>
      </c>
      <c r="F198" s="114">
        <f t="shared" si="57"/>
        <v>19.999933285743833</v>
      </c>
      <c r="G198" s="158">
        <v>239829</v>
      </c>
      <c r="H198" s="158"/>
      <c r="I198" s="118">
        <f t="shared" si="102"/>
        <v>299786</v>
      </c>
      <c r="J198" s="118"/>
      <c r="K198" s="70">
        <f t="shared" si="103"/>
        <v>0</v>
      </c>
      <c r="L198" s="70">
        <f t="shared" si="104"/>
        <v>0</v>
      </c>
      <c r="M198" s="77">
        <f t="shared" si="105"/>
        <v>100</v>
      </c>
      <c r="N198" s="77">
        <f t="shared" si="106"/>
        <v>100</v>
      </c>
      <c r="P198" s="157"/>
    </row>
    <row r="199" spans="1:16" s="85" customFormat="1" ht="20.100000000000001" customHeight="1" x14ac:dyDescent="0.25">
      <c r="A199" s="80" t="s">
        <v>186</v>
      </c>
      <c r="B199" s="118"/>
      <c r="C199" s="118">
        <v>1161550</v>
      </c>
      <c r="D199" s="118">
        <v>1161550</v>
      </c>
      <c r="E199" s="118">
        <v>1161548</v>
      </c>
      <c r="F199" s="114">
        <f t="shared" si="57"/>
        <v>99.999827816279975</v>
      </c>
      <c r="G199" s="158"/>
      <c r="H199" s="158"/>
      <c r="I199" s="118">
        <f t="shared" si="102"/>
        <v>1161548</v>
      </c>
      <c r="J199" s="118">
        <v>1161548</v>
      </c>
      <c r="K199" s="70">
        <f t="shared" si="103"/>
        <v>2</v>
      </c>
      <c r="L199" s="70">
        <f t="shared" si="104"/>
        <v>2</v>
      </c>
      <c r="M199" s="77">
        <f t="shared" si="105"/>
        <v>99.999827816279975</v>
      </c>
      <c r="N199" s="77">
        <f t="shared" si="106"/>
        <v>99.999827816279975</v>
      </c>
      <c r="P199" s="157"/>
    </row>
    <row r="200" spans="1:16" s="85" customFormat="1" ht="20.100000000000001" customHeight="1" x14ac:dyDescent="0.25">
      <c r="A200" s="80" t="s">
        <v>187</v>
      </c>
      <c r="B200" s="118">
        <v>637363</v>
      </c>
      <c r="C200" s="118">
        <v>4178822</v>
      </c>
      <c r="D200" s="118">
        <v>4178822</v>
      </c>
      <c r="E200" s="118">
        <v>2092132</v>
      </c>
      <c r="F200" s="114">
        <f t="shared" si="57"/>
        <v>50.065114044101421</v>
      </c>
      <c r="G200" s="158">
        <v>2086690</v>
      </c>
      <c r="H200" s="158"/>
      <c r="I200" s="118">
        <f t="shared" si="102"/>
        <v>4178822</v>
      </c>
      <c r="J200" s="118">
        <v>2092132</v>
      </c>
      <c r="K200" s="70">
        <f t="shared" si="103"/>
        <v>0</v>
      </c>
      <c r="L200" s="70">
        <f t="shared" si="104"/>
        <v>0</v>
      </c>
      <c r="M200" s="77">
        <f t="shared" si="105"/>
        <v>100</v>
      </c>
      <c r="N200" s="77">
        <f t="shared" si="106"/>
        <v>100</v>
      </c>
      <c r="P200" s="157"/>
    </row>
    <row r="201" spans="1:16" s="85" customFormat="1" ht="20.100000000000001" hidden="1" customHeight="1" x14ac:dyDescent="0.25">
      <c r="A201" s="80" t="s">
        <v>188</v>
      </c>
      <c r="B201" s="118"/>
      <c r="C201" s="118"/>
      <c r="D201" s="118"/>
      <c r="E201" s="118"/>
      <c r="F201" s="114" t="e">
        <f t="shared" si="57"/>
        <v>#DIV/0!</v>
      </c>
      <c r="G201" s="158"/>
      <c r="H201" s="158"/>
      <c r="I201" s="118">
        <f t="shared" si="102"/>
        <v>0</v>
      </c>
      <c r="J201" s="118"/>
      <c r="K201" s="70">
        <f t="shared" si="103"/>
        <v>0</v>
      </c>
      <c r="L201" s="70">
        <f t="shared" si="104"/>
        <v>0</v>
      </c>
      <c r="M201" s="77" t="e">
        <f t="shared" si="105"/>
        <v>#DIV/0!</v>
      </c>
      <c r="N201" s="77" t="e">
        <f t="shared" si="106"/>
        <v>#DIV/0!</v>
      </c>
      <c r="P201" s="157"/>
    </row>
    <row r="202" spans="1:16" s="85" customFormat="1" ht="20.100000000000001" customHeight="1" x14ac:dyDescent="0.25">
      <c r="A202" s="80" t="s">
        <v>189</v>
      </c>
      <c r="B202" s="118">
        <v>284977</v>
      </c>
      <c r="C202" s="118">
        <v>284977</v>
      </c>
      <c r="D202" s="118">
        <v>284977</v>
      </c>
      <c r="E202" s="118">
        <v>284977</v>
      </c>
      <c r="F202" s="114">
        <f t="shared" si="57"/>
        <v>100</v>
      </c>
      <c r="G202" s="158"/>
      <c r="H202" s="158"/>
      <c r="I202" s="118">
        <f t="shared" si="102"/>
        <v>284977</v>
      </c>
      <c r="J202" s="118">
        <v>284977</v>
      </c>
      <c r="K202" s="70">
        <f t="shared" si="103"/>
        <v>0</v>
      </c>
      <c r="L202" s="70">
        <f t="shared" si="104"/>
        <v>0</v>
      </c>
      <c r="M202" s="77">
        <f t="shared" si="105"/>
        <v>100</v>
      </c>
      <c r="N202" s="77">
        <f t="shared" si="106"/>
        <v>100</v>
      </c>
      <c r="P202" s="157"/>
    </row>
    <row r="203" spans="1:16" s="85" customFormat="1" ht="20.100000000000001" customHeight="1" x14ac:dyDescent="0.25">
      <c r="A203" s="80" t="s">
        <v>190</v>
      </c>
      <c r="B203" s="118">
        <v>100</v>
      </c>
      <c r="C203" s="118"/>
      <c r="D203" s="118"/>
      <c r="E203" s="118"/>
      <c r="F203" s="114" t="e">
        <f t="shared" si="57"/>
        <v>#DIV/0!</v>
      </c>
      <c r="G203" s="158"/>
      <c r="H203" s="158"/>
      <c r="I203" s="118">
        <f t="shared" si="102"/>
        <v>0</v>
      </c>
      <c r="J203" s="118"/>
      <c r="K203" s="70">
        <f t="shared" si="103"/>
        <v>0</v>
      </c>
      <c r="L203" s="70">
        <f t="shared" si="104"/>
        <v>0</v>
      </c>
      <c r="M203" s="77" t="e">
        <f t="shared" si="105"/>
        <v>#DIV/0!</v>
      </c>
      <c r="N203" s="77" t="e">
        <f t="shared" si="106"/>
        <v>#DIV/0!</v>
      </c>
      <c r="P203" s="157"/>
    </row>
    <row r="204" spans="1:16" s="85" customFormat="1" ht="20.100000000000001" customHeight="1" x14ac:dyDescent="0.25">
      <c r="A204" s="80" t="s">
        <v>191</v>
      </c>
      <c r="B204" s="118">
        <f>100+100</f>
        <v>200</v>
      </c>
      <c r="C204" s="118"/>
      <c r="D204" s="118"/>
      <c r="E204" s="118"/>
      <c r="F204" s="114" t="e">
        <f t="shared" ref="F204:F239" si="107">+E204/D204*100</f>
        <v>#DIV/0!</v>
      </c>
      <c r="G204" s="158"/>
      <c r="H204" s="158"/>
      <c r="I204" s="118">
        <f t="shared" si="102"/>
        <v>0</v>
      </c>
      <c r="J204" s="118"/>
      <c r="K204" s="70">
        <f t="shared" si="103"/>
        <v>0</v>
      </c>
      <c r="L204" s="70">
        <f t="shared" si="104"/>
        <v>0</v>
      </c>
      <c r="M204" s="77" t="e">
        <f t="shared" si="105"/>
        <v>#DIV/0!</v>
      </c>
      <c r="N204" s="77" t="e">
        <f t="shared" si="106"/>
        <v>#DIV/0!</v>
      </c>
      <c r="P204" s="157"/>
    </row>
    <row r="205" spans="1:16" s="85" customFormat="1" ht="20.100000000000001" customHeight="1" x14ac:dyDescent="0.25">
      <c r="A205" s="80" t="s">
        <v>192</v>
      </c>
      <c r="B205" s="118">
        <v>633812</v>
      </c>
      <c r="C205" s="118">
        <v>145192</v>
      </c>
      <c r="D205" s="118">
        <v>145192</v>
      </c>
      <c r="E205" s="118">
        <v>145191</v>
      </c>
      <c r="F205" s="114">
        <f t="shared" si="107"/>
        <v>99.999311256818558</v>
      </c>
      <c r="G205" s="158"/>
      <c r="H205" s="158"/>
      <c r="I205" s="118">
        <f t="shared" si="102"/>
        <v>145191</v>
      </c>
      <c r="J205" s="118">
        <v>145191</v>
      </c>
      <c r="K205" s="70">
        <f t="shared" si="103"/>
        <v>1</v>
      </c>
      <c r="L205" s="70">
        <f t="shared" si="104"/>
        <v>1</v>
      </c>
      <c r="M205" s="77">
        <f t="shared" si="105"/>
        <v>99.999311256818558</v>
      </c>
      <c r="N205" s="77">
        <f t="shared" si="106"/>
        <v>99.999311256818558</v>
      </c>
      <c r="P205" s="157"/>
    </row>
    <row r="206" spans="1:16" s="63" customFormat="1" ht="20.100000000000001" hidden="1" customHeight="1" x14ac:dyDescent="0.2">
      <c r="A206" s="123" t="s">
        <v>193</v>
      </c>
      <c r="B206" s="124"/>
      <c r="C206" s="118"/>
      <c r="D206" s="118"/>
      <c r="E206" s="118"/>
      <c r="F206" s="114" t="e">
        <f t="shared" si="107"/>
        <v>#DIV/0!</v>
      </c>
      <c r="G206" s="158"/>
      <c r="H206" s="158"/>
      <c r="I206" s="118">
        <f t="shared" si="102"/>
        <v>0</v>
      </c>
      <c r="J206" s="118"/>
      <c r="K206" s="70">
        <f t="shared" si="103"/>
        <v>0</v>
      </c>
      <c r="L206" s="70">
        <f t="shared" si="104"/>
        <v>0</v>
      </c>
      <c r="M206" s="77" t="e">
        <f t="shared" si="105"/>
        <v>#DIV/0!</v>
      </c>
      <c r="N206" s="77" t="e">
        <f t="shared" si="106"/>
        <v>#DIV/0!</v>
      </c>
      <c r="P206" s="157"/>
    </row>
    <row r="207" spans="1:16" s="85" customFormat="1" ht="20.100000000000001" customHeight="1" x14ac:dyDescent="0.25">
      <c r="A207" s="80" t="s">
        <v>194</v>
      </c>
      <c r="B207" s="118">
        <f>100+100</f>
        <v>200</v>
      </c>
      <c r="C207" s="118">
        <v>1869174</v>
      </c>
      <c r="D207" s="118">
        <v>1869174</v>
      </c>
      <c r="E207" s="118">
        <v>1866172</v>
      </c>
      <c r="F207" s="114">
        <f t="shared" si="107"/>
        <v>99.839394299300125</v>
      </c>
      <c r="G207" s="158">
        <v>3000</v>
      </c>
      <c r="H207" s="158"/>
      <c r="I207" s="118">
        <f t="shared" si="102"/>
        <v>1869172</v>
      </c>
      <c r="J207" s="118">
        <v>1408033</v>
      </c>
      <c r="K207" s="70">
        <f t="shared" si="103"/>
        <v>2</v>
      </c>
      <c r="L207" s="70">
        <f t="shared" si="104"/>
        <v>2</v>
      </c>
      <c r="M207" s="77">
        <f t="shared" si="105"/>
        <v>99.999893000865626</v>
      </c>
      <c r="N207" s="77">
        <f t="shared" si="106"/>
        <v>99.999893000865626</v>
      </c>
      <c r="P207" s="157"/>
    </row>
    <row r="208" spans="1:16" s="85" customFormat="1" ht="20.100000000000001" hidden="1" customHeight="1" x14ac:dyDescent="0.25">
      <c r="A208" s="123" t="s">
        <v>195</v>
      </c>
      <c r="B208" s="124"/>
      <c r="C208" s="118"/>
      <c r="D208" s="118"/>
      <c r="E208" s="118"/>
      <c r="F208" s="114" t="e">
        <f t="shared" si="107"/>
        <v>#DIV/0!</v>
      </c>
      <c r="G208" s="158"/>
      <c r="H208" s="158"/>
      <c r="I208" s="118">
        <f t="shared" si="102"/>
        <v>0</v>
      </c>
      <c r="J208" s="118"/>
      <c r="K208" s="70">
        <f t="shared" si="103"/>
        <v>0</v>
      </c>
      <c r="L208" s="70">
        <f t="shared" si="104"/>
        <v>0</v>
      </c>
      <c r="M208" s="77" t="e">
        <f t="shared" si="105"/>
        <v>#DIV/0!</v>
      </c>
      <c r="N208" s="77" t="e">
        <f t="shared" si="106"/>
        <v>#DIV/0!</v>
      </c>
      <c r="P208" s="157"/>
    </row>
    <row r="209" spans="1:16" s="85" customFormat="1" hidden="1" x14ac:dyDescent="0.25">
      <c r="A209" s="80" t="str">
        <f>+[1]INVERSION!A100</f>
        <v xml:space="preserve">   Mejoras existentes al Mercado Agricola Central</v>
      </c>
      <c r="B209" s="118"/>
      <c r="C209" s="118"/>
      <c r="D209" s="118"/>
      <c r="E209" s="118"/>
      <c r="F209" s="114" t="e">
        <f t="shared" si="107"/>
        <v>#DIV/0!</v>
      </c>
      <c r="G209" s="158"/>
      <c r="H209" s="158"/>
      <c r="I209" s="118">
        <f t="shared" si="102"/>
        <v>0</v>
      </c>
      <c r="J209" s="118"/>
      <c r="K209" s="70">
        <f t="shared" si="103"/>
        <v>0</v>
      </c>
      <c r="L209" s="70">
        <f t="shared" si="104"/>
        <v>0</v>
      </c>
      <c r="M209" s="77" t="e">
        <f t="shared" si="105"/>
        <v>#DIV/0!</v>
      </c>
      <c r="N209" s="77" t="e">
        <f t="shared" si="106"/>
        <v>#DIV/0!</v>
      </c>
      <c r="P209" s="157"/>
    </row>
    <row r="210" spans="1:16" s="85" customFormat="1" ht="20.100000000000001" customHeight="1" x14ac:dyDescent="0.25">
      <c r="A210" s="80" t="s">
        <v>196</v>
      </c>
      <c r="B210" s="118">
        <v>5000000</v>
      </c>
      <c r="C210" s="118">
        <v>14101066</v>
      </c>
      <c r="D210" s="118">
        <v>14101066</v>
      </c>
      <c r="E210" s="118">
        <v>6321659</v>
      </c>
      <c r="F210" s="114">
        <f t="shared" si="107"/>
        <v>44.831071636711719</v>
      </c>
      <c r="G210" s="158">
        <v>7779407</v>
      </c>
      <c r="H210" s="158"/>
      <c r="I210" s="118">
        <f t="shared" si="102"/>
        <v>14101066</v>
      </c>
      <c r="J210" s="118">
        <v>5588192</v>
      </c>
      <c r="K210" s="70">
        <f t="shared" si="103"/>
        <v>0</v>
      </c>
      <c r="L210" s="70">
        <f t="shared" si="104"/>
        <v>0</v>
      </c>
      <c r="M210" s="77">
        <f t="shared" si="105"/>
        <v>100</v>
      </c>
      <c r="N210" s="77">
        <f t="shared" si="106"/>
        <v>100</v>
      </c>
      <c r="P210" s="157"/>
    </row>
    <row r="211" spans="1:16" s="84" customFormat="1" ht="20.100000000000001" customHeight="1" x14ac:dyDescent="0.25">
      <c r="A211" s="80" t="s">
        <v>197</v>
      </c>
      <c r="B211" s="116">
        <f>342640+350759</f>
        <v>693399</v>
      </c>
      <c r="C211" s="118">
        <v>754721</v>
      </c>
      <c r="D211" s="118">
        <v>754721</v>
      </c>
      <c r="E211" s="118">
        <v>8698</v>
      </c>
      <c r="F211" s="114">
        <f t="shared" si="107"/>
        <v>1.1524788630500542</v>
      </c>
      <c r="G211" s="158">
        <v>746021</v>
      </c>
      <c r="H211" s="158"/>
      <c r="I211" s="118">
        <f t="shared" si="102"/>
        <v>754719</v>
      </c>
      <c r="J211" s="118"/>
      <c r="K211" s="70">
        <f t="shared" si="103"/>
        <v>2</v>
      </c>
      <c r="L211" s="70">
        <f t="shared" si="104"/>
        <v>2</v>
      </c>
      <c r="M211" s="77">
        <f t="shared" si="105"/>
        <v>99.999735001411111</v>
      </c>
      <c r="N211" s="77">
        <f t="shared" si="106"/>
        <v>99.999735001411111</v>
      </c>
      <c r="P211" s="157"/>
    </row>
    <row r="212" spans="1:16" s="84" customFormat="1" ht="20.100000000000001" customHeight="1" x14ac:dyDescent="0.25">
      <c r="A212" s="80" t="s">
        <v>198</v>
      </c>
      <c r="B212" s="116">
        <v>8915000</v>
      </c>
      <c r="C212" s="118">
        <v>7832501</v>
      </c>
      <c r="D212" s="118">
        <v>7832501</v>
      </c>
      <c r="E212" s="118">
        <v>4217500</v>
      </c>
      <c r="F212" s="114">
        <f t="shared" si="107"/>
        <v>53.846146971446288</v>
      </c>
      <c r="G212" s="158">
        <v>3615000</v>
      </c>
      <c r="H212" s="158"/>
      <c r="I212" s="118">
        <f t="shared" si="102"/>
        <v>7832500</v>
      </c>
      <c r="J212" s="118">
        <v>3615000</v>
      </c>
      <c r="K212" s="70">
        <f t="shared" si="103"/>
        <v>1</v>
      </c>
      <c r="L212" s="70">
        <f t="shared" si="104"/>
        <v>1</v>
      </c>
      <c r="M212" s="77">
        <f t="shared" si="105"/>
        <v>99.999987232685967</v>
      </c>
      <c r="N212" s="77">
        <f t="shared" si="106"/>
        <v>99.999987232685967</v>
      </c>
      <c r="P212" s="157"/>
    </row>
    <row r="213" spans="1:16" s="84" customFormat="1" ht="20.100000000000001" hidden="1" customHeight="1" x14ac:dyDescent="0.25">
      <c r="A213" s="80" t="s">
        <v>199</v>
      </c>
      <c r="B213" s="116"/>
      <c r="C213" s="118"/>
      <c r="D213" s="118"/>
      <c r="E213" s="118"/>
      <c r="F213" s="114" t="e">
        <f t="shared" si="107"/>
        <v>#DIV/0!</v>
      </c>
      <c r="G213" s="158"/>
      <c r="H213" s="158"/>
      <c r="I213" s="118">
        <f t="shared" si="102"/>
        <v>0</v>
      </c>
      <c r="J213" s="118"/>
      <c r="K213" s="70">
        <f t="shared" si="103"/>
        <v>0</v>
      </c>
      <c r="L213" s="70">
        <f t="shared" si="104"/>
        <v>0</v>
      </c>
      <c r="M213" s="77" t="e">
        <f t="shared" si="105"/>
        <v>#DIV/0!</v>
      </c>
      <c r="N213" s="77" t="e">
        <f t="shared" si="106"/>
        <v>#DIV/0!</v>
      </c>
      <c r="P213" s="157"/>
    </row>
    <row r="214" spans="1:16" s="84" customFormat="1" ht="20.100000000000001" customHeight="1" x14ac:dyDescent="0.25">
      <c r="A214" s="80" t="s">
        <v>200</v>
      </c>
      <c r="B214" s="116">
        <v>79633</v>
      </c>
      <c r="C214" s="118">
        <v>473347</v>
      </c>
      <c r="D214" s="118">
        <v>473347</v>
      </c>
      <c r="E214" s="118"/>
      <c r="F214" s="114">
        <f t="shared" si="107"/>
        <v>0</v>
      </c>
      <c r="G214" s="158">
        <v>473346</v>
      </c>
      <c r="H214" s="158"/>
      <c r="I214" s="118">
        <f t="shared" si="102"/>
        <v>473346</v>
      </c>
      <c r="J214" s="118"/>
      <c r="K214" s="70">
        <f t="shared" si="103"/>
        <v>1</v>
      </c>
      <c r="L214" s="70">
        <f t="shared" si="104"/>
        <v>1</v>
      </c>
      <c r="M214" s="77">
        <f t="shared" si="105"/>
        <v>99.999788738494161</v>
      </c>
      <c r="N214" s="77">
        <f t="shared" si="106"/>
        <v>99.999788738494161</v>
      </c>
      <c r="P214" s="157"/>
    </row>
    <row r="215" spans="1:16" s="84" customFormat="1" ht="20.100000000000001" customHeight="1" x14ac:dyDescent="0.25">
      <c r="A215" s="80" t="s">
        <v>201</v>
      </c>
      <c r="B215" s="116">
        <f>150000+200+200+100000+200+200+25000+24200+2284576</f>
        <v>2584576</v>
      </c>
      <c r="C215" s="118">
        <v>2438580</v>
      </c>
      <c r="D215" s="118">
        <v>2438580</v>
      </c>
      <c r="E215" s="118">
        <v>1913448</v>
      </c>
      <c r="F215" s="114">
        <f t="shared" si="107"/>
        <v>78.465664444061716</v>
      </c>
      <c r="G215" s="158">
        <v>339033</v>
      </c>
      <c r="H215" s="158"/>
      <c r="I215" s="118">
        <f t="shared" si="102"/>
        <v>2252481</v>
      </c>
      <c r="J215" s="118">
        <v>986727</v>
      </c>
      <c r="K215" s="70">
        <f t="shared" si="103"/>
        <v>186099</v>
      </c>
      <c r="L215" s="70">
        <f t="shared" si="104"/>
        <v>186099</v>
      </c>
      <c r="M215" s="77">
        <f t="shared" si="105"/>
        <v>92.368550549910182</v>
      </c>
      <c r="N215" s="77">
        <f t="shared" si="106"/>
        <v>92.368550549910182</v>
      </c>
      <c r="P215" s="157"/>
    </row>
    <row r="216" spans="1:16" s="84" customFormat="1" ht="20.100000000000001" hidden="1" customHeight="1" x14ac:dyDescent="0.25">
      <c r="A216" s="80" t="s">
        <v>202</v>
      </c>
      <c r="B216" s="116"/>
      <c r="C216" s="118"/>
      <c r="D216" s="118"/>
      <c r="E216" s="118"/>
      <c r="F216" s="114" t="e">
        <f t="shared" si="107"/>
        <v>#DIV/0!</v>
      </c>
      <c r="G216" s="158"/>
      <c r="H216" s="158"/>
      <c r="I216" s="118">
        <f t="shared" si="102"/>
        <v>0</v>
      </c>
      <c r="J216" s="118"/>
      <c r="K216" s="70">
        <f t="shared" si="103"/>
        <v>0</v>
      </c>
      <c r="L216" s="70">
        <f t="shared" si="104"/>
        <v>0</v>
      </c>
      <c r="M216" s="77" t="e">
        <f t="shared" si="105"/>
        <v>#DIV/0!</v>
      </c>
      <c r="N216" s="77" t="e">
        <f t="shared" si="106"/>
        <v>#DIV/0!</v>
      </c>
      <c r="P216" s="157"/>
    </row>
    <row r="217" spans="1:16" s="84" customFormat="1" ht="20.100000000000001" hidden="1" customHeight="1" x14ac:dyDescent="0.25">
      <c r="A217" s="123" t="s">
        <v>203</v>
      </c>
      <c r="B217" s="124"/>
      <c r="C217" s="118"/>
      <c r="D217" s="118"/>
      <c r="E217" s="118"/>
      <c r="F217" s="114" t="e">
        <f t="shared" si="107"/>
        <v>#DIV/0!</v>
      </c>
      <c r="G217" s="158"/>
      <c r="H217" s="158"/>
      <c r="I217" s="118">
        <f t="shared" si="102"/>
        <v>0</v>
      </c>
      <c r="J217" s="118"/>
      <c r="K217" s="70">
        <f t="shared" si="103"/>
        <v>0</v>
      </c>
      <c r="L217" s="70">
        <f>+C217-I217</f>
        <v>0</v>
      </c>
      <c r="M217" s="77" t="e">
        <f t="shared" si="105"/>
        <v>#DIV/0!</v>
      </c>
      <c r="N217" s="77" t="e">
        <f t="shared" si="106"/>
        <v>#DIV/0!</v>
      </c>
      <c r="P217" s="157"/>
    </row>
    <row r="218" spans="1:16" s="84" customFormat="1" ht="20.100000000000001" customHeight="1" x14ac:dyDescent="0.25">
      <c r="A218" s="80" t="s">
        <v>204</v>
      </c>
      <c r="B218" s="116">
        <f>37808+100</f>
        <v>37908</v>
      </c>
      <c r="C218" s="118">
        <v>259422</v>
      </c>
      <c r="D218" s="118">
        <v>259422</v>
      </c>
      <c r="E218" s="118"/>
      <c r="F218" s="114">
        <f t="shared" si="107"/>
        <v>0</v>
      </c>
      <c r="G218" s="158">
        <v>259422</v>
      </c>
      <c r="H218" s="158"/>
      <c r="I218" s="118">
        <f t="shared" si="102"/>
        <v>259422</v>
      </c>
      <c r="J218" s="118"/>
      <c r="K218" s="70">
        <f t="shared" si="103"/>
        <v>0</v>
      </c>
      <c r="L218" s="70">
        <f t="shared" si="104"/>
        <v>0</v>
      </c>
      <c r="M218" s="77">
        <f t="shared" si="105"/>
        <v>100</v>
      </c>
      <c r="N218" s="77">
        <f t="shared" si="106"/>
        <v>100</v>
      </c>
      <c r="P218" s="157"/>
    </row>
    <row r="219" spans="1:16" s="84" customFormat="1" ht="20.100000000000001" customHeight="1" x14ac:dyDescent="0.25">
      <c r="A219" s="80" t="s">
        <v>205</v>
      </c>
      <c r="B219" s="116">
        <f>62487+100</f>
        <v>62587</v>
      </c>
      <c r="C219" s="118">
        <v>271797</v>
      </c>
      <c r="D219" s="118">
        <v>271797</v>
      </c>
      <c r="E219" s="118"/>
      <c r="F219" s="114">
        <f t="shared" si="107"/>
        <v>0</v>
      </c>
      <c r="G219" s="158">
        <v>271797</v>
      </c>
      <c r="H219" s="158"/>
      <c r="I219" s="118">
        <f t="shared" si="102"/>
        <v>271797</v>
      </c>
      <c r="J219" s="118"/>
      <c r="K219" s="70">
        <f t="shared" si="103"/>
        <v>0</v>
      </c>
      <c r="L219" s="70">
        <f t="shared" si="104"/>
        <v>0</v>
      </c>
      <c r="M219" s="77">
        <f t="shared" si="105"/>
        <v>100</v>
      </c>
      <c r="N219" s="77">
        <f t="shared" si="106"/>
        <v>100</v>
      </c>
      <c r="P219" s="157"/>
    </row>
    <row r="220" spans="1:16" s="84" customFormat="1" ht="20.100000000000001" customHeight="1" x14ac:dyDescent="0.25">
      <c r="A220" s="80" t="s">
        <v>206</v>
      </c>
      <c r="B220" s="116">
        <f>4003+100</f>
        <v>4103</v>
      </c>
      <c r="C220" s="118">
        <v>4103</v>
      </c>
      <c r="D220" s="118">
        <v>4103</v>
      </c>
      <c r="E220" s="118"/>
      <c r="F220" s="114">
        <f t="shared" si="107"/>
        <v>0</v>
      </c>
      <c r="G220" s="158"/>
      <c r="H220" s="158"/>
      <c r="I220" s="118">
        <f t="shared" si="102"/>
        <v>0</v>
      </c>
      <c r="J220" s="118"/>
      <c r="K220" s="70">
        <f t="shared" si="103"/>
        <v>4103</v>
      </c>
      <c r="L220" s="70">
        <f t="shared" si="104"/>
        <v>4103</v>
      </c>
      <c r="M220" s="77">
        <f t="shared" si="105"/>
        <v>0</v>
      </c>
      <c r="N220" s="77">
        <f t="shared" si="106"/>
        <v>0</v>
      </c>
      <c r="P220" s="157"/>
    </row>
    <row r="221" spans="1:16" s="84" customFormat="1" ht="20.100000000000001" customHeight="1" x14ac:dyDescent="0.25">
      <c r="A221" s="80" t="s">
        <v>207</v>
      </c>
      <c r="B221" s="116">
        <f>100+100</f>
        <v>200</v>
      </c>
      <c r="C221" s="118">
        <v>258482</v>
      </c>
      <c r="D221" s="118">
        <v>258482</v>
      </c>
      <c r="E221" s="118">
        <v>258481</v>
      </c>
      <c r="F221" s="114">
        <f t="shared" si="107"/>
        <v>99.999613125865622</v>
      </c>
      <c r="G221" s="158"/>
      <c r="H221" s="158"/>
      <c r="I221" s="118">
        <f t="shared" si="102"/>
        <v>258481</v>
      </c>
      <c r="J221" s="118">
        <v>258481</v>
      </c>
      <c r="K221" s="70">
        <f t="shared" si="103"/>
        <v>1</v>
      </c>
      <c r="L221" s="70">
        <f t="shared" si="104"/>
        <v>1</v>
      </c>
      <c r="M221" s="77">
        <f t="shared" si="105"/>
        <v>99.999613125865622</v>
      </c>
      <c r="N221" s="77">
        <f t="shared" si="106"/>
        <v>99.999613125865622</v>
      </c>
      <c r="P221" s="157"/>
    </row>
    <row r="222" spans="1:16" s="84" customFormat="1" ht="20.100000000000001" customHeight="1" x14ac:dyDescent="0.25">
      <c r="A222" s="80" t="s">
        <v>208</v>
      </c>
      <c r="B222" s="116">
        <f>100+100</f>
        <v>200</v>
      </c>
      <c r="C222" s="118">
        <v>19257</v>
      </c>
      <c r="D222" s="118">
        <v>19257</v>
      </c>
      <c r="E222" s="118">
        <v>19256</v>
      </c>
      <c r="F222" s="114">
        <f t="shared" si="107"/>
        <v>99.99480708313861</v>
      </c>
      <c r="G222" s="158"/>
      <c r="H222" s="158"/>
      <c r="I222" s="118">
        <f t="shared" si="102"/>
        <v>19256</v>
      </c>
      <c r="J222" s="118">
        <v>19256</v>
      </c>
      <c r="K222" s="70">
        <f t="shared" si="103"/>
        <v>1</v>
      </c>
      <c r="L222" s="70">
        <f t="shared" si="104"/>
        <v>1</v>
      </c>
      <c r="M222" s="77">
        <f t="shared" si="105"/>
        <v>99.99480708313861</v>
      </c>
      <c r="N222" s="77">
        <f t="shared" si="106"/>
        <v>99.99480708313861</v>
      </c>
      <c r="P222" s="157"/>
    </row>
    <row r="223" spans="1:16" s="84" customFormat="1" ht="20.100000000000001" customHeight="1" x14ac:dyDescent="0.25">
      <c r="A223" s="80" t="s">
        <v>209</v>
      </c>
      <c r="B223" s="116">
        <f>1499900+100</f>
        <v>1500000</v>
      </c>
      <c r="C223" s="118">
        <v>2626705</v>
      </c>
      <c r="D223" s="118">
        <v>2626705</v>
      </c>
      <c r="E223" s="118">
        <v>1760250</v>
      </c>
      <c r="F223" s="114">
        <f t="shared" si="107"/>
        <v>67.013615918041808</v>
      </c>
      <c r="G223" s="158">
        <v>866453</v>
      </c>
      <c r="H223" s="158"/>
      <c r="I223" s="118">
        <f t="shared" si="102"/>
        <v>2626703</v>
      </c>
      <c r="J223" s="118">
        <v>1077220</v>
      </c>
      <c r="K223" s="70">
        <f t="shared" si="103"/>
        <v>2</v>
      </c>
      <c r="L223" s="70">
        <f t="shared" si="104"/>
        <v>2</v>
      </c>
      <c r="M223" s="77">
        <f t="shared" si="105"/>
        <v>99.999923858979216</v>
      </c>
      <c r="N223" s="77">
        <f t="shared" si="106"/>
        <v>99.999923858979216</v>
      </c>
      <c r="P223" s="157"/>
    </row>
    <row r="224" spans="1:16" s="84" customFormat="1" ht="20.100000000000001" customHeight="1" x14ac:dyDescent="0.25">
      <c r="A224" s="80" t="s">
        <v>210</v>
      </c>
      <c r="B224" s="116">
        <v>1000000</v>
      </c>
      <c r="C224" s="118">
        <v>1475830</v>
      </c>
      <c r="D224" s="118">
        <v>1475830</v>
      </c>
      <c r="E224" s="118">
        <v>1255685</v>
      </c>
      <c r="F224" s="114">
        <f t="shared" si="107"/>
        <v>85.083309053210726</v>
      </c>
      <c r="G224" s="158">
        <v>220145</v>
      </c>
      <c r="H224" s="158"/>
      <c r="I224" s="118">
        <f t="shared" si="102"/>
        <v>1475830</v>
      </c>
      <c r="J224" s="118">
        <v>1255685</v>
      </c>
      <c r="K224" s="70">
        <f t="shared" si="103"/>
        <v>0</v>
      </c>
      <c r="L224" s="70">
        <f t="shared" si="104"/>
        <v>0</v>
      </c>
      <c r="M224" s="77">
        <f t="shared" si="105"/>
        <v>100</v>
      </c>
      <c r="N224" s="77">
        <f t="shared" si="106"/>
        <v>100</v>
      </c>
      <c r="P224" s="157"/>
    </row>
    <row r="225" spans="1:16" s="84" customFormat="1" ht="20.100000000000001" customHeight="1" x14ac:dyDescent="0.25">
      <c r="A225" s="80" t="s">
        <v>211</v>
      </c>
      <c r="B225" s="116">
        <v>1000000</v>
      </c>
      <c r="C225" s="118">
        <v>878670</v>
      </c>
      <c r="D225" s="118">
        <v>878670</v>
      </c>
      <c r="E225" s="118">
        <v>837216</v>
      </c>
      <c r="F225" s="114">
        <f t="shared" si="107"/>
        <v>95.282187852094651</v>
      </c>
      <c r="G225" s="158"/>
      <c r="H225" s="158"/>
      <c r="I225" s="118">
        <f t="shared" si="102"/>
        <v>837216</v>
      </c>
      <c r="J225" s="118">
        <v>837216</v>
      </c>
      <c r="K225" s="70">
        <f t="shared" si="103"/>
        <v>41454</v>
      </c>
      <c r="L225" s="70">
        <f t="shared" si="104"/>
        <v>41454</v>
      </c>
      <c r="M225" s="77">
        <f t="shared" si="105"/>
        <v>95.282187852094651</v>
      </c>
      <c r="N225" s="77">
        <f t="shared" si="106"/>
        <v>95.282187852094651</v>
      </c>
      <c r="P225" s="157"/>
    </row>
    <row r="226" spans="1:16" s="84" customFormat="1" ht="20.100000000000001" hidden="1" customHeight="1" x14ac:dyDescent="0.25">
      <c r="A226" s="80" t="s">
        <v>212</v>
      </c>
      <c r="B226" s="116"/>
      <c r="C226" s="118"/>
      <c r="D226" s="118"/>
      <c r="E226" s="118"/>
      <c r="F226" s="114" t="e">
        <f t="shared" si="107"/>
        <v>#DIV/0!</v>
      </c>
      <c r="G226" s="158"/>
      <c r="H226" s="158"/>
      <c r="I226" s="118">
        <f t="shared" si="102"/>
        <v>0</v>
      </c>
      <c r="J226" s="118"/>
      <c r="K226" s="70">
        <f t="shared" si="103"/>
        <v>0</v>
      </c>
      <c r="L226" s="70">
        <f t="shared" si="104"/>
        <v>0</v>
      </c>
      <c r="M226" s="77" t="e">
        <f t="shared" si="105"/>
        <v>#DIV/0!</v>
      </c>
      <c r="N226" s="77" t="e">
        <f t="shared" si="106"/>
        <v>#DIV/0!</v>
      </c>
      <c r="P226" s="157"/>
    </row>
    <row r="227" spans="1:16" s="84" customFormat="1" ht="20.100000000000001" customHeight="1" x14ac:dyDescent="0.25">
      <c r="A227" s="80" t="s">
        <v>213</v>
      </c>
      <c r="B227" s="116">
        <f>50+50</f>
        <v>100</v>
      </c>
      <c r="C227" s="118">
        <v>32980</v>
      </c>
      <c r="D227" s="118">
        <v>32980</v>
      </c>
      <c r="E227" s="118">
        <v>32979</v>
      </c>
      <c r="F227" s="114">
        <f t="shared" si="107"/>
        <v>99.996967859308668</v>
      </c>
      <c r="G227" s="158"/>
      <c r="H227" s="158"/>
      <c r="I227" s="118">
        <f t="shared" si="102"/>
        <v>32979</v>
      </c>
      <c r="J227" s="118">
        <v>32979</v>
      </c>
      <c r="K227" s="70">
        <f t="shared" si="103"/>
        <v>1</v>
      </c>
      <c r="L227" s="70">
        <f t="shared" si="104"/>
        <v>1</v>
      </c>
      <c r="M227" s="77">
        <f t="shared" si="105"/>
        <v>99.996967859308668</v>
      </c>
      <c r="N227" s="77">
        <f t="shared" si="106"/>
        <v>99.996967859308668</v>
      </c>
      <c r="P227" s="157"/>
    </row>
    <row r="228" spans="1:16" s="84" customFormat="1" ht="20.100000000000001" customHeight="1" x14ac:dyDescent="0.25">
      <c r="A228" s="80" t="s">
        <v>214</v>
      </c>
      <c r="B228" s="116">
        <v>1000000</v>
      </c>
      <c r="C228" s="118">
        <v>1608670</v>
      </c>
      <c r="D228" s="118">
        <v>1608670</v>
      </c>
      <c r="E228" s="118">
        <v>1608668</v>
      </c>
      <c r="F228" s="114">
        <f t="shared" si="107"/>
        <v>99.999875673693168</v>
      </c>
      <c r="G228" s="158"/>
      <c r="H228" s="158"/>
      <c r="I228" s="118">
        <f t="shared" si="102"/>
        <v>1608668</v>
      </c>
      <c r="J228" s="118">
        <v>1219871</v>
      </c>
      <c r="K228" s="70">
        <f t="shared" si="103"/>
        <v>2</v>
      </c>
      <c r="L228" s="70">
        <f t="shared" si="104"/>
        <v>2</v>
      </c>
      <c r="M228" s="77">
        <f t="shared" si="105"/>
        <v>99.999875673693168</v>
      </c>
      <c r="N228" s="77">
        <f t="shared" si="106"/>
        <v>99.999875673693168</v>
      </c>
      <c r="P228" s="157"/>
    </row>
    <row r="229" spans="1:16" s="84" customFormat="1" ht="20.100000000000001" customHeight="1" x14ac:dyDescent="0.25">
      <c r="A229" s="80" t="s">
        <v>215</v>
      </c>
      <c r="B229" s="116">
        <v>1000000</v>
      </c>
      <c r="C229" s="118">
        <v>1000000</v>
      </c>
      <c r="D229" s="118">
        <v>1000000</v>
      </c>
      <c r="E229" s="118">
        <v>829868</v>
      </c>
      <c r="F229" s="114">
        <f t="shared" si="107"/>
        <v>82.986800000000002</v>
      </c>
      <c r="G229" s="158">
        <v>170132</v>
      </c>
      <c r="H229" s="158"/>
      <c r="I229" s="118">
        <f t="shared" si="102"/>
        <v>1000000</v>
      </c>
      <c r="J229" s="118">
        <v>523238</v>
      </c>
      <c r="K229" s="70">
        <f t="shared" si="103"/>
        <v>0</v>
      </c>
      <c r="L229" s="70">
        <f t="shared" si="104"/>
        <v>0</v>
      </c>
      <c r="M229" s="77">
        <f t="shared" si="105"/>
        <v>100</v>
      </c>
      <c r="N229" s="77">
        <f t="shared" si="106"/>
        <v>100</v>
      </c>
      <c r="P229" s="157"/>
    </row>
    <row r="230" spans="1:16" s="84" customFormat="1" ht="20.100000000000001" customHeight="1" x14ac:dyDescent="0.25">
      <c r="A230" s="80" t="s">
        <v>216</v>
      </c>
      <c r="B230" s="116">
        <f>1999800+100+200+50+50</f>
        <v>2000200</v>
      </c>
      <c r="C230" s="118">
        <v>10638687</v>
      </c>
      <c r="D230" s="118">
        <v>10638687</v>
      </c>
      <c r="E230" s="118">
        <v>10638686</v>
      </c>
      <c r="F230" s="114">
        <f t="shared" si="107"/>
        <v>99.999990600343821</v>
      </c>
      <c r="G230" s="158"/>
      <c r="H230" s="158"/>
      <c r="I230" s="118">
        <f t="shared" si="102"/>
        <v>10638686</v>
      </c>
      <c r="J230" s="118">
        <v>10638686</v>
      </c>
      <c r="K230" s="70">
        <f t="shared" si="103"/>
        <v>1</v>
      </c>
      <c r="L230" s="70">
        <f t="shared" si="104"/>
        <v>1</v>
      </c>
      <c r="M230" s="77">
        <f t="shared" si="105"/>
        <v>99.999990600343821</v>
      </c>
      <c r="N230" s="77">
        <f t="shared" si="106"/>
        <v>99.999990600343821</v>
      </c>
      <c r="P230" s="157"/>
    </row>
    <row r="231" spans="1:16" s="84" customFormat="1" ht="20.100000000000001" customHeight="1" x14ac:dyDescent="0.25">
      <c r="A231" s="80" t="s">
        <v>217</v>
      </c>
      <c r="B231" s="116">
        <v>100</v>
      </c>
      <c r="C231" s="118"/>
      <c r="D231" s="118"/>
      <c r="E231" s="118"/>
      <c r="F231" s="114" t="e">
        <f t="shared" si="107"/>
        <v>#DIV/0!</v>
      </c>
      <c r="G231" s="158"/>
      <c r="H231" s="158"/>
      <c r="I231" s="118">
        <f t="shared" si="102"/>
        <v>0</v>
      </c>
      <c r="J231" s="118"/>
      <c r="K231" s="70">
        <f t="shared" si="103"/>
        <v>0</v>
      </c>
      <c r="L231" s="70">
        <f t="shared" si="104"/>
        <v>0</v>
      </c>
      <c r="M231" s="77" t="e">
        <f t="shared" si="105"/>
        <v>#DIV/0!</v>
      </c>
      <c r="N231" s="77" t="e">
        <f t="shared" si="106"/>
        <v>#DIV/0!</v>
      </c>
      <c r="P231" s="157"/>
    </row>
    <row r="232" spans="1:16" s="84" customFormat="1" ht="20.100000000000001" customHeight="1" x14ac:dyDescent="0.25">
      <c r="A232" s="80" t="s">
        <v>218</v>
      </c>
      <c r="B232" s="116">
        <f>100+100</f>
        <v>200</v>
      </c>
      <c r="C232" s="118">
        <v>200</v>
      </c>
      <c r="D232" s="118">
        <v>200</v>
      </c>
      <c r="E232" s="118"/>
      <c r="F232" s="114">
        <f t="shared" si="107"/>
        <v>0</v>
      </c>
      <c r="G232" s="158"/>
      <c r="H232" s="158"/>
      <c r="I232" s="118">
        <f t="shared" si="102"/>
        <v>0</v>
      </c>
      <c r="J232" s="118"/>
      <c r="K232" s="70">
        <f t="shared" si="103"/>
        <v>200</v>
      </c>
      <c r="L232" s="70">
        <f t="shared" si="104"/>
        <v>200</v>
      </c>
      <c r="M232" s="77">
        <f t="shared" si="105"/>
        <v>0</v>
      </c>
      <c r="N232" s="77">
        <f t="shared" si="106"/>
        <v>0</v>
      </c>
      <c r="P232" s="157"/>
    </row>
    <row r="233" spans="1:16" s="84" customFormat="1" ht="20.100000000000001" customHeight="1" x14ac:dyDescent="0.25">
      <c r="A233" s="69" t="s">
        <v>219</v>
      </c>
      <c r="B233" s="116">
        <f>107878+165360+803189+643716+153424+1783928</f>
        <v>3657495</v>
      </c>
      <c r="C233" s="118">
        <v>4869870</v>
      </c>
      <c r="D233" s="118">
        <v>4869870</v>
      </c>
      <c r="E233" s="118">
        <v>1861548</v>
      </c>
      <c r="F233" s="114">
        <f t="shared" si="107"/>
        <v>38.225825330039612</v>
      </c>
      <c r="G233" s="158">
        <v>2702534</v>
      </c>
      <c r="H233" s="158"/>
      <c r="I233" s="118">
        <f t="shared" si="102"/>
        <v>4564082</v>
      </c>
      <c r="J233" s="118">
        <v>1782092</v>
      </c>
      <c r="K233" s="70">
        <f t="shared" si="103"/>
        <v>305788</v>
      </c>
      <c r="L233" s="70">
        <f t="shared" si="104"/>
        <v>305788</v>
      </c>
      <c r="M233" s="77">
        <f t="shared" si="105"/>
        <v>93.720818009515654</v>
      </c>
      <c r="N233" s="77">
        <f t="shared" si="106"/>
        <v>93.720818009515654</v>
      </c>
      <c r="P233" s="157"/>
    </row>
    <row r="234" spans="1:16" s="84" customFormat="1" ht="20.100000000000001" customHeight="1" x14ac:dyDescent="0.25">
      <c r="A234" s="69" t="s">
        <v>220</v>
      </c>
      <c r="B234" s="116">
        <f>2699900+100</f>
        <v>2700000</v>
      </c>
      <c r="C234" s="118">
        <v>540000</v>
      </c>
      <c r="D234" s="118">
        <v>540000</v>
      </c>
      <c r="E234" s="118"/>
      <c r="F234" s="114">
        <f t="shared" si="107"/>
        <v>0</v>
      </c>
      <c r="G234" s="158"/>
      <c r="H234" s="158"/>
      <c r="I234" s="118">
        <f t="shared" si="102"/>
        <v>0</v>
      </c>
      <c r="J234" s="118"/>
      <c r="K234" s="70">
        <f t="shared" si="103"/>
        <v>540000</v>
      </c>
      <c r="L234" s="70">
        <f t="shared" si="104"/>
        <v>540000</v>
      </c>
      <c r="M234" s="77">
        <f t="shared" si="105"/>
        <v>0</v>
      </c>
      <c r="N234" s="77">
        <f t="shared" si="106"/>
        <v>0</v>
      </c>
      <c r="P234" s="157"/>
    </row>
    <row r="235" spans="1:16" s="84" customFormat="1" ht="21" customHeight="1" x14ac:dyDescent="0.25">
      <c r="A235" s="69" t="s">
        <v>221</v>
      </c>
      <c r="B235" s="116">
        <v>57642310</v>
      </c>
      <c r="C235" s="118">
        <v>2214753</v>
      </c>
      <c r="D235" s="118">
        <v>2214753</v>
      </c>
      <c r="E235" s="118"/>
      <c r="F235" s="114">
        <f t="shared" si="107"/>
        <v>0</v>
      </c>
      <c r="G235" s="158"/>
      <c r="H235" s="158"/>
      <c r="I235" s="118">
        <f t="shared" si="102"/>
        <v>0</v>
      </c>
      <c r="J235" s="118"/>
      <c r="K235" s="70">
        <f t="shared" si="103"/>
        <v>2214753</v>
      </c>
      <c r="L235" s="70">
        <f t="shared" si="104"/>
        <v>2214753</v>
      </c>
      <c r="M235" s="77">
        <f t="shared" si="105"/>
        <v>0</v>
      </c>
      <c r="N235" s="77">
        <f t="shared" si="106"/>
        <v>0</v>
      </c>
      <c r="P235" s="157"/>
    </row>
    <row r="236" spans="1:16" s="84" customFormat="1" ht="24" customHeight="1" x14ac:dyDescent="0.25">
      <c r="A236" s="159" t="s">
        <v>222</v>
      </c>
      <c r="B236" s="160">
        <f>+B239+B237</f>
        <v>0</v>
      </c>
      <c r="C236" s="160">
        <f t="shared" ref="C236:L236" si="108">+C239+C237</f>
        <v>274751</v>
      </c>
      <c r="D236" s="160">
        <f t="shared" si="108"/>
        <v>274751</v>
      </c>
      <c r="E236" s="160">
        <f t="shared" si="108"/>
        <v>274660</v>
      </c>
      <c r="F236" s="161">
        <f t="shared" si="107"/>
        <v>99.966879101440938</v>
      </c>
      <c r="G236" s="160">
        <f t="shared" si="108"/>
        <v>0</v>
      </c>
      <c r="H236" s="160">
        <f t="shared" si="108"/>
        <v>0</v>
      </c>
      <c r="I236" s="160">
        <f t="shared" si="108"/>
        <v>274660</v>
      </c>
      <c r="J236" s="160">
        <f t="shared" si="108"/>
        <v>0</v>
      </c>
      <c r="K236" s="160">
        <f t="shared" si="108"/>
        <v>91</v>
      </c>
      <c r="L236" s="160">
        <f t="shared" si="108"/>
        <v>91</v>
      </c>
      <c r="M236" s="162">
        <f t="shared" si="105"/>
        <v>99.966879101440938</v>
      </c>
      <c r="N236" s="162">
        <f t="shared" si="106"/>
        <v>99.966879101440938</v>
      </c>
      <c r="P236" s="157"/>
    </row>
    <row r="237" spans="1:16" s="164" customFormat="1" ht="24" customHeight="1" x14ac:dyDescent="0.25">
      <c r="A237" s="125" t="s">
        <v>223</v>
      </c>
      <c r="B237" s="117">
        <f>+B238</f>
        <v>0</v>
      </c>
      <c r="C237" s="117">
        <f t="shared" ref="C237:E237" si="109">+C238</f>
        <v>274751</v>
      </c>
      <c r="D237" s="117">
        <f t="shared" si="109"/>
        <v>274751</v>
      </c>
      <c r="E237" s="117">
        <f t="shared" si="109"/>
        <v>274660</v>
      </c>
      <c r="F237" s="114">
        <f t="shared" si="107"/>
        <v>99.966879101440938</v>
      </c>
      <c r="G237" s="117">
        <f>+G238</f>
        <v>0</v>
      </c>
      <c r="H237" s="117">
        <f>+H238</f>
        <v>0</v>
      </c>
      <c r="I237" s="117">
        <f t="shared" si="102"/>
        <v>274660</v>
      </c>
      <c r="J237" s="163">
        <f>+J238</f>
        <v>0</v>
      </c>
      <c r="K237" s="117">
        <f t="shared" ref="K237:K238" si="110">+D237-I237</f>
        <v>91</v>
      </c>
      <c r="L237" s="117">
        <f t="shared" ref="L237:L238" si="111">+C237-I237</f>
        <v>91</v>
      </c>
      <c r="M237" s="68">
        <f t="shared" si="105"/>
        <v>99.966879101440938</v>
      </c>
      <c r="N237" s="68">
        <f t="shared" si="106"/>
        <v>99.966879101440938</v>
      </c>
      <c r="P237" s="165"/>
    </row>
    <row r="238" spans="1:16" s="84" customFormat="1" ht="24" customHeight="1" x14ac:dyDescent="0.25">
      <c r="A238" s="80" t="s">
        <v>224</v>
      </c>
      <c r="B238" s="118"/>
      <c r="C238" s="118">
        <v>274751</v>
      </c>
      <c r="D238" s="118">
        <v>274751</v>
      </c>
      <c r="E238" s="118">
        <v>274660</v>
      </c>
      <c r="F238" s="114">
        <f t="shared" si="107"/>
        <v>99.966879101440938</v>
      </c>
      <c r="G238" s="118"/>
      <c r="H238" s="163"/>
      <c r="I238" s="118">
        <f t="shared" si="102"/>
        <v>274660</v>
      </c>
      <c r="J238" s="118"/>
      <c r="K238" s="117">
        <f t="shared" si="110"/>
        <v>91</v>
      </c>
      <c r="L238" s="117">
        <f t="shared" si="111"/>
        <v>91</v>
      </c>
      <c r="M238" s="68">
        <f t="shared" si="105"/>
        <v>99.966879101440938</v>
      </c>
      <c r="N238" s="68">
        <f t="shared" si="106"/>
        <v>99.966879101440938</v>
      </c>
      <c r="P238" s="157"/>
    </row>
    <row r="239" spans="1:16" s="84" customFormat="1" ht="20.100000000000001" hidden="1" customHeight="1" x14ac:dyDescent="0.25">
      <c r="A239" s="166" t="s">
        <v>225</v>
      </c>
      <c r="B239" s="117"/>
      <c r="C239" s="117"/>
      <c r="D239" s="117"/>
      <c r="E239" s="117"/>
      <c r="F239" s="114" t="e">
        <f t="shared" si="107"/>
        <v>#DIV/0!</v>
      </c>
      <c r="G239" s="167"/>
      <c r="H239" s="168">
        <v>0</v>
      </c>
      <c r="I239" s="118">
        <f t="shared" si="102"/>
        <v>0</v>
      </c>
      <c r="J239" s="117"/>
      <c r="K239" s="117">
        <f>+D239-I239</f>
        <v>0</v>
      </c>
      <c r="L239" s="117">
        <f>+C239-I239</f>
        <v>0</v>
      </c>
      <c r="M239" s="68" t="e">
        <f t="shared" si="105"/>
        <v>#DIV/0!</v>
      </c>
      <c r="N239" s="68" t="e">
        <f t="shared" si="106"/>
        <v>#DIV/0!</v>
      </c>
      <c r="P239" s="19"/>
    </row>
    <row r="240" spans="1:16" hidden="1" x14ac:dyDescent="0.25">
      <c r="H240" s="168"/>
      <c r="I240" s="118"/>
    </row>
    <row r="241" spans="1:21" s="169" customFormat="1" hidden="1" x14ac:dyDescent="0.25">
      <c r="A241"/>
      <c r="B241" s="84"/>
      <c r="C241" s="84"/>
      <c r="D241" s="84"/>
      <c r="G241" s="170"/>
      <c r="H241" s="167"/>
      <c r="I241" s="172"/>
      <c r="J241" s="85"/>
      <c r="K241" s="84"/>
      <c r="L241" s="84"/>
      <c r="M241" s="171"/>
      <c r="N241" s="171"/>
      <c r="O241"/>
      <c r="P241" s="19"/>
      <c r="Q241"/>
      <c r="R241"/>
      <c r="S241"/>
      <c r="T241"/>
      <c r="U241"/>
    </row>
    <row r="242" spans="1:21" hidden="1" x14ac:dyDescent="0.25">
      <c r="H242" s="173"/>
    </row>
    <row r="243" spans="1:21" hidden="1" x14ac:dyDescent="0.25">
      <c r="H243" s="173"/>
      <c r="I243" s="172" t="s">
        <v>145</v>
      </c>
    </row>
    <row r="244" spans="1:21" hidden="1" x14ac:dyDescent="0.25">
      <c r="H244" s="169"/>
    </row>
    <row r="245" spans="1:21" hidden="1" x14ac:dyDescent="0.25"/>
    <row r="246" spans="1:21" hidden="1" x14ac:dyDescent="0.25"/>
    <row r="247" spans="1:21" hidden="1" x14ac:dyDescent="0.25"/>
    <row r="250" spans="1:21" s="84" customFormat="1" x14ac:dyDescent="0.25">
      <c r="A250"/>
      <c r="E250" s="169"/>
      <c r="F250" s="169"/>
      <c r="G250" s="170"/>
      <c r="H250" s="172"/>
      <c r="I250" s="172"/>
      <c r="J250" s="85"/>
      <c r="M250" s="171"/>
      <c r="N250" s="171"/>
      <c r="O250"/>
      <c r="P250" s="19"/>
      <c r="Q250"/>
      <c r="R250"/>
      <c r="S250"/>
      <c r="T250"/>
      <c r="U250"/>
    </row>
    <row r="262" spans="1:16" s="84" customFormat="1" x14ac:dyDescent="0.25">
      <c r="A262"/>
      <c r="E262" s="169"/>
      <c r="F262" s="169"/>
      <c r="G262" s="170"/>
      <c r="H262" s="172"/>
      <c r="I262" s="172"/>
      <c r="J262" s="169"/>
      <c r="M262" s="171"/>
      <c r="N262" s="171"/>
      <c r="P262" s="19"/>
    </row>
  </sheetData>
  <mergeCells count="44">
    <mergeCell ref="K111:L111"/>
    <mergeCell ref="M111:N111"/>
    <mergeCell ref="A108:N108"/>
    <mergeCell ref="A109:N109"/>
    <mergeCell ref="A110:N110"/>
    <mergeCell ref="A111:A113"/>
    <mergeCell ref="B111:C111"/>
    <mergeCell ref="D111:D112"/>
    <mergeCell ref="E111:G111"/>
    <mergeCell ref="H111:H112"/>
    <mergeCell ref="I111:I112"/>
    <mergeCell ref="J111:J112"/>
    <mergeCell ref="I19:I20"/>
    <mergeCell ref="J19:J20"/>
    <mergeCell ref="K19:L19"/>
    <mergeCell ref="M19:N19"/>
    <mergeCell ref="A22:N22"/>
    <mergeCell ref="A24:N24"/>
    <mergeCell ref="A11:N11"/>
    <mergeCell ref="A13:N13"/>
    <mergeCell ref="A16:N16"/>
    <mergeCell ref="A17:N17"/>
    <mergeCell ref="A18:N18"/>
    <mergeCell ref="A19:A21"/>
    <mergeCell ref="B19:C19"/>
    <mergeCell ref="D19:D20"/>
    <mergeCell ref="E19:G19"/>
    <mergeCell ref="H19:H20"/>
    <mergeCell ref="A7:N7"/>
    <mergeCell ref="A8:A10"/>
    <mergeCell ref="B8:C8"/>
    <mergeCell ref="D8:D9"/>
    <mergeCell ref="E8:G8"/>
    <mergeCell ref="H8:H9"/>
    <mergeCell ref="I8:I9"/>
    <mergeCell ref="J8:J9"/>
    <mergeCell ref="K8:L8"/>
    <mergeCell ref="M8:N8"/>
    <mergeCell ref="A1:N1"/>
    <mergeCell ref="A2:N2"/>
    <mergeCell ref="A3:N3"/>
    <mergeCell ref="A4:N4"/>
    <mergeCell ref="A5:N5"/>
    <mergeCell ref="A6:N6"/>
  </mergeCells>
  <printOptions horizontalCentered="1"/>
  <pageMargins left="0" right="0" top="0" bottom="0" header="0" footer="0"/>
  <pageSetup paperSize="123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 DE SEPTIEMBRE DE 2019 </vt:lpstr>
      <vt:lpstr>'30 DE SEPTIEMBRE DE 2019 '!Área_de_impresión</vt:lpstr>
      <vt:lpstr>'30 DE SEPTIEMBRE DE 2019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dcterms:created xsi:type="dcterms:W3CDTF">2019-10-04T14:12:16Z</dcterms:created>
  <dcterms:modified xsi:type="dcterms:W3CDTF">2019-10-04T14:12:48Z</dcterms:modified>
</cp:coreProperties>
</file>