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imenez\Downloads\"/>
    </mc:Choice>
  </mc:AlternateContent>
  <xr:revisionPtr revIDLastSave="0" documentId="13_ncr:1_{FEADA0EC-0BA0-44D1-92F3-68F85B1F26B3}" xr6:coauthVersionLast="43" xr6:coauthVersionMax="43" xr10:uidLastSave="{00000000-0000-0000-0000-000000000000}"/>
  <bookViews>
    <workbookView xWindow="-120" yWindow="-120" windowWidth="20730" windowHeight="11160" xr2:uid="{2095E070-0B34-4385-9A62-B125E6B890C4}"/>
  </bookViews>
  <sheets>
    <sheet name="29 DE MARZO DE 2019  " sheetId="1" r:id="rId1"/>
  </sheets>
  <externalReferences>
    <externalReference r:id="rId2"/>
  </externalReferences>
  <definedNames>
    <definedName name="_xlnm.Print_Area" localSheetId="0">'29 DE MARZO DE 2019  '!$A$1:$N$239</definedName>
    <definedName name="_xlnm.Print_Titles" localSheetId="0">'29 DE MARZO DE 2019 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0" i="1" l="1"/>
  <c r="F239" i="1"/>
  <c r="J238" i="1"/>
  <c r="G238" i="1"/>
  <c r="E238" i="1"/>
  <c r="F238" i="1" s="1"/>
  <c r="B238" i="1"/>
  <c r="F237" i="1"/>
  <c r="J236" i="1"/>
  <c r="J233" i="1" s="1"/>
  <c r="G236" i="1"/>
  <c r="E236" i="1"/>
  <c r="F236" i="1" s="1"/>
  <c r="B236" i="1"/>
  <c r="B233" i="1" s="1"/>
  <c r="F235" i="1"/>
  <c r="J234" i="1"/>
  <c r="G234" i="1"/>
  <c r="E234" i="1"/>
  <c r="F234" i="1" s="1"/>
  <c r="B234" i="1"/>
  <c r="I232" i="1"/>
  <c r="M232" i="1" s="1"/>
  <c r="F232" i="1"/>
  <c r="I231" i="1"/>
  <c r="L231" i="1" s="1"/>
  <c r="F231" i="1"/>
  <c r="B231" i="1"/>
  <c r="I230" i="1"/>
  <c r="K230" i="1" s="1"/>
  <c r="F230" i="1"/>
  <c r="B230" i="1"/>
  <c r="I229" i="1"/>
  <c r="N229" i="1" s="1"/>
  <c r="F229" i="1"/>
  <c r="B229" i="1"/>
  <c r="M228" i="1"/>
  <c r="L228" i="1"/>
  <c r="K228" i="1"/>
  <c r="I228" i="1"/>
  <c r="N228" i="1" s="1"/>
  <c r="F228" i="1"/>
  <c r="I227" i="1"/>
  <c r="L227" i="1" s="1"/>
  <c r="F227" i="1"/>
  <c r="B227" i="1"/>
  <c r="I226" i="1"/>
  <c r="M226" i="1" s="1"/>
  <c r="F226" i="1"/>
  <c r="I225" i="1"/>
  <c r="K225" i="1" s="1"/>
  <c r="F225" i="1"/>
  <c r="I224" i="1"/>
  <c r="F224" i="1"/>
  <c r="B224" i="1"/>
  <c r="N223" i="1"/>
  <c r="I223" i="1"/>
  <c r="M223" i="1" s="1"/>
  <c r="F223" i="1"/>
  <c r="I222" i="1"/>
  <c r="K222" i="1" s="1"/>
  <c r="F222" i="1"/>
  <c r="I221" i="1"/>
  <c r="M221" i="1" s="1"/>
  <c r="F221" i="1"/>
  <c r="I220" i="1"/>
  <c r="F220" i="1"/>
  <c r="B220" i="1"/>
  <c r="I219" i="1"/>
  <c r="F219" i="1"/>
  <c r="B219" i="1"/>
  <c r="N218" i="1"/>
  <c r="I218" i="1"/>
  <c r="L218" i="1" s="1"/>
  <c r="F218" i="1"/>
  <c r="B218" i="1"/>
  <c r="N217" i="1"/>
  <c r="M217" i="1"/>
  <c r="L217" i="1"/>
  <c r="I217" i="1"/>
  <c r="K217" i="1" s="1"/>
  <c r="F217" i="1"/>
  <c r="B217" i="1"/>
  <c r="N216" i="1"/>
  <c r="I216" i="1"/>
  <c r="M216" i="1" s="1"/>
  <c r="F216" i="1"/>
  <c r="B216" i="1"/>
  <c r="I215" i="1"/>
  <c r="F215" i="1"/>
  <c r="B215" i="1"/>
  <c r="M214" i="1"/>
  <c r="L214" i="1"/>
  <c r="K214" i="1"/>
  <c r="I214" i="1"/>
  <c r="N214" i="1" s="1"/>
  <c r="F214" i="1"/>
  <c r="I213" i="1"/>
  <c r="K213" i="1" s="1"/>
  <c r="F213" i="1"/>
  <c r="I212" i="1"/>
  <c r="K212" i="1" s="1"/>
  <c r="F212" i="1"/>
  <c r="B212" i="1"/>
  <c r="M211" i="1"/>
  <c r="L211" i="1"/>
  <c r="I211" i="1"/>
  <c r="F211" i="1"/>
  <c r="N210" i="1"/>
  <c r="M210" i="1"/>
  <c r="I210" i="1"/>
  <c r="F210" i="1"/>
  <c r="L209" i="1"/>
  <c r="K209" i="1"/>
  <c r="I209" i="1"/>
  <c r="N209" i="1" s="1"/>
  <c r="F209" i="1"/>
  <c r="N208" i="1"/>
  <c r="M208" i="1"/>
  <c r="I208" i="1"/>
  <c r="F208" i="1"/>
  <c r="B208" i="1"/>
  <c r="N207" i="1"/>
  <c r="I207" i="1"/>
  <c r="L207" i="1" s="1"/>
  <c r="F207" i="1"/>
  <c r="I206" i="1"/>
  <c r="K206" i="1" s="1"/>
  <c r="F206" i="1"/>
  <c r="A206" i="1"/>
  <c r="N205" i="1"/>
  <c r="I205" i="1"/>
  <c r="M205" i="1" s="1"/>
  <c r="F205" i="1"/>
  <c r="M204" i="1"/>
  <c r="K204" i="1"/>
  <c r="I204" i="1"/>
  <c r="F204" i="1"/>
  <c r="B204" i="1"/>
  <c r="K203" i="1"/>
  <c r="I203" i="1"/>
  <c r="F203" i="1"/>
  <c r="I202" i="1"/>
  <c r="M202" i="1" s="1"/>
  <c r="F202" i="1"/>
  <c r="I201" i="1"/>
  <c r="F201" i="1"/>
  <c r="B201" i="1"/>
  <c r="I200" i="1"/>
  <c r="M200" i="1" s="1"/>
  <c r="F200" i="1"/>
  <c r="M199" i="1"/>
  <c r="I199" i="1"/>
  <c r="F199" i="1"/>
  <c r="I198" i="1"/>
  <c r="N198" i="1" s="1"/>
  <c r="F198" i="1"/>
  <c r="I197" i="1"/>
  <c r="F197" i="1"/>
  <c r="I196" i="1"/>
  <c r="M196" i="1" s="1"/>
  <c r="F196" i="1"/>
  <c r="M195" i="1"/>
  <c r="I195" i="1"/>
  <c r="F195" i="1"/>
  <c r="I194" i="1"/>
  <c r="M194" i="1" s="1"/>
  <c r="F194" i="1"/>
  <c r="I193" i="1"/>
  <c r="F193" i="1"/>
  <c r="I192" i="1"/>
  <c r="M192" i="1" s="1"/>
  <c r="F192" i="1"/>
  <c r="M191" i="1"/>
  <c r="L191" i="1"/>
  <c r="K191" i="1"/>
  <c r="I191" i="1"/>
  <c r="N191" i="1" s="1"/>
  <c r="F191" i="1"/>
  <c r="B191" i="1"/>
  <c r="I190" i="1"/>
  <c r="N190" i="1" s="1"/>
  <c r="F190" i="1"/>
  <c r="I189" i="1"/>
  <c r="F189" i="1"/>
  <c r="B189" i="1"/>
  <c r="N188" i="1"/>
  <c r="I188" i="1"/>
  <c r="F188" i="1"/>
  <c r="N187" i="1"/>
  <c r="I187" i="1"/>
  <c r="M187" i="1" s="1"/>
  <c r="F187" i="1"/>
  <c r="B187" i="1"/>
  <c r="M186" i="1"/>
  <c r="L186" i="1"/>
  <c r="K186" i="1"/>
  <c r="I186" i="1"/>
  <c r="N186" i="1" s="1"/>
  <c r="F186" i="1"/>
  <c r="B186" i="1"/>
  <c r="I185" i="1"/>
  <c r="F185" i="1"/>
  <c r="B185" i="1"/>
  <c r="J184" i="1"/>
  <c r="J183" i="1" s="1"/>
  <c r="H184" i="1"/>
  <c r="H183" i="1" s="1"/>
  <c r="G184" i="1"/>
  <c r="G183" i="1" s="1"/>
  <c r="E184" i="1"/>
  <c r="D184" i="1"/>
  <c r="D183" i="1" s="1"/>
  <c r="F183" i="1" s="1"/>
  <c r="C184" i="1"/>
  <c r="C183" i="1" s="1"/>
  <c r="E183" i="1"/>
  <c r="N182" i="1"/>
  <c r="I182" i="1"/>
  <c r="M182" i="1" s="1"/>
  <c r="F182" i="1"/>
  <c r="I181" i="1"/>
  <c r="F181" i="1"/>
  <c r="I180" i="1"/>
  <c r="L180" i="1" s="1"/>
  <c r="F180" i="1"/>
  <c r="I179" i="1"/>
  <c r="K179" i="1" s="1"/>
  <c r="F179" i="1"/>
  <c r="M178" i="1"/>
  <c r="L178" i="1"/>
  <c r="K178" i="1"/>
  <c r="I178" i="1"/>
  <c r="N178" i="1" s="1"/>
  <c r="F178" i="1"/>
  <c r="I177" i="1"/>
  <c r="K177" i="1" s="1"/>
  <c r="F177" i="1"/>
  <c r="A177" i="1"/>
  <c r="J176" i="1"/>
  <c r="J175" i="1" s="1"/>
  <c r="H176" i="1"/>
  <c r="H175" i="1" s="1"/>
  <c r="I174" i="1" s="1"/>
  <c r="N174" i="1" s="1"/>
  <c r="G176" i="1"/>
  <c r="E176" i="1"/>
  <c r="E175" i="1" s="1"/>
  <c r="D176" i="1"/>
  <c r="D175" i="1" s="1"/>
  <c r="F175" i="1" s="1"/>
  <c r="C176" i="1"/>
  <c r="C175" i="1" s="1"/>
  <c r="B176" i="1"/>
  <c r="G175" i="1"/>
  <c r="B175" i="1"/>
  <c r="M174" i="1"/>
  <c r="K174" i="1"/>
  <c r="F174" i="1"/>
  <c r="I173" i="1"/>
  <c r="K173" i="1" s="1"/>
  <c r="F173" i="1"/>
  <c r="N172" i="1"/>
  <c r="I172" i="1"/>
  <c r="M172" i="1" s="1"/>
  <c r="F172" i="1"/>
  <c r="I171" i="1"/>
  <c r="L171" i="1" s="1"/>
  <c r="F171" i="1"/>
  <c r="B171" i="1"/>
  <c r="B169" i="1" s="1"/>
  <c r="B168" i="1" s="1"/>
  <c r="A171" i="1"/>
  <c r="N170" i="1"/>
  <c r="K170" i="1"/>
  <c r="I170" i="1"/>
  <c r="F170" i="1"/>
  <c r="B170" i="1"/>
  <c r="J169" i="1"/>
  <c r="J168" i="1" s="1"/>
  <c r="H169" i="1"/>
  <c r="H168" i="1" s="1"/>
  <c r="I167" i="1" s="1"/>
  <c r="M167" i="1" s="1"/>
  <c r="G169" i="1"/>
  <c r="E169" i="1"/>
  <c r="D169" i="1"/>
  <c r="D168" i="1" s="1"/>
  <c r="C169" i="1"/>
  <c r="C168" i="1" s="1"/>
  <c r="G168" i="1"/>
  <c r="E168" i="1"/>
  <c r="F168" i="1" s="1"/>
  <c r="N167" i="1"/>
  <c r="L167" i="1"/>
  <c r="K167" i="1"/>
  <c r="F167" i="1"/>
  <c r="A167" i="1"/>
  <c r="I166" i="1"/>
  <c r="N166" i="1" s="1"/>
  <c r="F166" i="1"/>
  <c r="J165" i="1"/>
  <c r="J164" i="1" s="1"/>
  <c r="H165" i="1"/>
  <c r="H164" i="1" s="1"/>
  <c r="G165" i="1"/>
  <c r="G164" i="1" s="1"/>
  <c r="E165" i="1"/>
  <c r="D165" i="1"/>
  <c r="C165" i="1"/>
  <c r="C164" i="1" s="1"/>
  <c r="B165" i="1"/>
  <c r="B164" i="1" s="1"/>
  <c r="E164" i="1"/>
  <c r="D164" i="1"/>
  <c r="M163" i="1"/>
  <c r="F163" i="1"/>
  <c r="B163" i="1"/>
  <c r="B162" i="1" s="1"/>
  <c r="L162" i="1"/>
  <c r="K162" i="1"/>
  <c r="J162" i="1"/>
  <c r="I162" i="1"/>
  <c r="N162" i="1" s="1"/>
  <c r="H162" i="1"/>
  <c r="G162" i="1"/>
  <c r="E162" i="1"/>
  <c r="D162" i="1"/>
  <c r="M162" i="1" s="1"/>
  <c r="C162" i="1"/>
  <c r="N161" i="1"/>
  <c r="M161" i="1"/>
  <c r="K161" i="1"/>
  <c r="K160" i="1" s="1"/>
  <c r="I161" i="1"/>
  <c r="L161" i="1" s="1"/>
  <c r="F161" i="1"/>
  <c r="B161" i="1"/>
  <c r="L160" i="1"/>
  <c r="J160" i="1"/>
  <c r="I160" i="1"/>
  <c r="H160" i="1"/>
  <c r="G160" i="1"/>
  <c r="E160" i="1"/>
  <c r="D160" i="1"/>
  <c r="C160" i="1"/>
  <c r="B160" i="1"/>
  <c r="B144" i="1" s="1"/>
  <c r="I159" i="1"/>
  <c r="F159" i="1"/>
  <c r="J158" i="1"/>
  <c r="H158" i="1"/>
  <c r="G158" i="1"/>
  <c r="E158" i="1"/>
  <c r="D158" i="1"/>
  <c r="C158" i="1"/>
  <c r="C144" i="1" s="1"/>
  <c r="B158" i="1"/>
  <c r="I157" i="1"/>
  <c r="N157" i="1" s="1"/>
  <c r="F157" i="1"/>
  <c r="I156" i="1"/>
  <c r="K156" i="1" s="1"/>
  <c r="F156" i="1"/>
  <c r="N155" i="1"/>
  <c r="L155" i="1"/>
  <c r="I155" i="1"/>
  <c r="F155" i="1"/>
  <c r="I154" i="1"/>
  <c r="F154" i="1"/>
  <c r="I153" i="1"/>
  <c r="N153" i="1" s="1"/>
  <c r="F153" i="1"/>
  <c r="L152" i="1"/>
  <c r="I152" i="1"/>
  <c r="K152" i="1" s="1"/>
  <c r="F152" i="1"/>
  <c r="N151" i="1"/>
  <c r="M151" i="1"/>
  <c r="L151" i="1"/>
  <c r="I151" i="1"/>
  <c r="K151" i="1" s="1"/>
  <c r="F151" i="1"/>
  <c r="N150" i="1"/>
  <c r="L150" i="1"/>
  <c r="I150" i="1"/>
  <c r="M150" i="1" s="1"/>
  <c r="F150" i="1"/>
  <c r="I149" i="1"/>
  <c r="N149" i="1" s="1"/>
  <c r="F149" i="1"/>
  <c r="K148" i="1"/>
  <c r="I148" i="1"/>
  <c r="F148" i="1"/>
  <c r="M147" i="1"/>
  <c r="L147" i="1"/>
  <c r="I147" i="1"/>
  <c r="F147" i="1"/>
  <c r="I146" i="1"/>
  <c r="F146" i="1"/>
  <c r="J145" i="1"/>
  <c r="H145" i="1"/>
  <c r="G145" i="1"/>
  <c r="E145" i="1"/>
  <c r="F145" i="1" s="1"/>
  <c r="D145" i="1"/>
  <c r="C145" i="1"/>
  <c r="B145" i="1"/>
  <c r="J144" i="1"/>
  <c r="I143" i="1"/>
  <c r="N143" i="1" s="1"/>
  <c r="F143" i="1"/>
  <c r="J142" i="1"/>
  <c r="J141" i="1" s="1"/>
  <c r="H142" i="1"/>
  <c r="G142" i="1"/>
  <c r="G141" i="1" s="1"/>
  <c r="E142" i="1"/>
  <c r="D142" i="1"/>
  <c r="D141" i="1" s="1"/>
  <c r="C142" i="1"/>
  <c r="B142" i="1"/>
  <c r="H141" i="1"/>
  <c r="C141" i="1"/>
  <c r="B141" i="1"/>
  <c r="N140" i="1"/>
  <c r="L140" i="1"/>
  <c r="I140" i="1"/>
  <c r="M140" i="1" s="1"/>
  <c r="F140" i="1"/>
  <c r="N139" i="1"/>
  <c r="M139" i="1"/>
  <c r="K139" i="1"/>
  <c r="I139" i="1"/>
  <c r="F139" i="1"/>
  <c r="J138" i="1"/>
  <c r="H138" i="1"/>
  <c r="H137" i="1" s="1"/>
  <c r="I137" i="1" s="1"/>
  <c r="G138" i="1"/>
  <c r="F138" i="1"/>
  <c r="E138" i="1"/>
  <c r="D138" i="1"/>
  <c r="C138" i="1"/>
  <c r="B138" i="1"/>
  <c r="L137" i="1"/>
  <c r="F137" i="1"/>
  <c r="N136" i="1"/>
  <c r="I136" i="1"/>
  <c r="L136" i="1" s="1"/>
  <c r="F136" i="1"/>
  <c r="M135" i="1"/>
  <c r="L135" i="1"/>
  <c r="K135" i="1"/>
  <c r="I135" i="1"/>
  <c r="N135" i="1" s="1"/>
  <c r="F135" i="1"/>
  <c r="N134" i="1"/>
  <c r="L134" i="1"/>
  <c r="I134" i="1"/>
  <c r="M134" i="1" s="1"/>
  <c r="F134" i="1"/>
  <c r="N133" i="1"/>
  <c r="L133" i="1"/>
  <c r="I133" i="1"/>
  <c r="F133" i="1"/>
  <c r="A133" i="1"/>
  <c r="J132" i="1"/>
  <c r="H132" i="1"/>
  <c r="H128" i="1" s="1"/>
  <c r="G132" i="1"/>
  <c r="G128" i="1" s="1"/>
  <c r="E132" i="1"/>
  <c r="E128" i="1" s="1"/>
  <c r="D132" i="1"/>
  <c r="C132" i="1"/>
  <c r="B132" i="1"/>
  <c r="N131" i="1"/>
  <c r="M131" i="1"/>
  <c r="L131" i="1"/>
  <c r="K131" i="1"/>
  <c r="F131" i="1"/>
  <c r="N130" i="1"/>
  <c r="M130" i="1"/>
  <c r="L130" i="1"/>
  <c r="K130" i="1"/>
  <c r="F130" i="1"/>
  <c r="M129" i="1"/>
  <c r="L129" i="1"/>
  <c r="K129" i="1"/>
  <c r="I129" i="1"/>
  <c r="N129" i="1" s="1"/>
  <c r="F129" i="1"/>
  <c r="J128" i="1"/>
  <c r="F128" i="1"/>
  <c r="D128" i="1"/>
  <c r="C128" i="1"/>
  <c r="B128" i="1"/>
  <c r="I127" i="1"/>
  <c r="F127" i="1"/>
  <c r="B127" i="1"/>
  <c r="I126" i="1"/>
  <c r="L126" i="1" s="1"/>
  <c r="F126" i="1"/>
  <c r="N125" i="1"/>
  <c r="M125" i="1"/>
  <c r="L125" i="1"/>
  <c r="I125" i="1"/>
  <c r="K125" i="1" s="1"/>
  <c r="F125" i="1"/>
  <c r="B125" i="1"/>
  <c r="N124" i="1"/>
  <c r="L124" i="1"/>
  <c r="I124" i="1"/>
  <c r="M124" i="1" s="1"/>
  <c r="F124" i="1"/>
  <c r="I123" i="1"/>
  <c r="L123" i="1" s="1"/>
  <c r="F123" i="1"/>
  <c r="B123" i="1"/>
  <c r="I122" i="1"/>
  <c r="F122" i="1"/>
  <c r="I121" i="1"/>
  <c r="F121" i="1"/>
  <c r="I120" i="1"/>
  <c r="N120" i="1" s="1"/>
  <c r="F120" i="1"/>
  <c r="J119" i="1"/>
  <c r="H119" i="1"/>
  <c r="H118" i="1" s="1"/>
  <c r="G119" i="1"/>
  <c r="E119" i="1"/>
  <c r="E118" i="1" s="1"/>
  <c r="D119" i="1"/>
  <c r="C119" i="1"/>
  <c r="C118" i="1" s="1"/>
  <c r="G118" i="1"/>
  <c r="I117" i="1"/>
  <c r="F117" i="1"/>
  <c r="B117" i="1"/>
  <c r="I116" i="1"/>
  <c r="N116" i="1" s="1"/>
  <c r="F116" i="1"/>
  <c r="B116" i="1"/>
  <c r="J115" i="1"/>
  <c r="J114" i="1" s="1"/>
  <c r="H115" i="1"/>
  <c r="H114" i="1" s="1"/>
  <c r="G115" i="1"/>
  <c r="E115" i="1"/>
  <c r="D115" i="1"/>
  <c r="D114" i="1" s="1"/>
  <c r="C115" i="1"/>
  <c r="B115" i="1"/>
  <c r="B114" i="1" s="1"/>
  <c r="G114" i="1"/>
  <c r="I104" i="1"/>
  <c r="K104" i="1" s="1"/>
  <c r="F104" i="1"/>
  <c r="L103" i="1"/>
  <c r="I103" i="1"/>
  <c r="F103" i="1"/>
  <c r="L102" i="1"/>
  <c r="J102" i="1"/>
  <c r="H102" i="1"/>
  <c r="G102" i="1"/>
  <c r="E102" i="1"/>
  <c r="D102" i="1"/>
  <c r="C102" i="1"/>
  <c r="B102" i="1"/>
  <c r="I101" i="1"/>
  <c r="L101" i="1" s="1"/>
  <c r="F101" i="1"/>
  <c r="I100" i="1"/>
  <c r="L100" i="1" s="1"/>
  <c r="F100" i="1"/>
  <c r="I99" i="1"/>
  <c r="F99" i="1"/>
  <c r="N98" i="1"/>
  <c r="I98" i="1"/>
  <c r="F98" i="1"/>
  <c r="I97" i="1"/>
  <c r="F97" i="1"/>
  <c r="I96" i="1"/>
  <c r="N96" i="1" s="1"/>
  <c r="F96" i="1"/>
  <c r="J95" i="1"/>
  <c r="H95" i="1"/>
  <c r="G95" i="1"/>
  <c r="E95" i="1"/>
  <c r="D95" i="1"/>
  <c r="D88" i="1" s="1"/>
  <c r="C95" i="1"/>
  <c r="B95" i="1"/>
  <c r="I94" i="1"/>
  <c r="N94" i="1" s="1"/>
  <c r="F94" i="1"/>
  <c r="N93" i="1"/>
  <c r="L93" i="1"/>
  <c r="I93" i="1"/>
  <c r="M93" i="1" s="1"/>
  <c r="F93" i="1"/>
  <c r="N92" i="1"/>
  <c r="M92" i="1"/>
  <c r="L92" i="1"/>
  <c r="I92" i="1"/>
  <c r="K92" i="1" s="1"/>
  <c r="F92" i="1"/>
  <c r="I91" i="1"/>
  <c r="F91" i="1"/>
  <c r="I90" i="1"/>
  <c r="F90" i="1"/>
  <c r="J89" i="1"/>
  <c r="H89" i="1"/>
  <c r="G89" i="1"/>
  <c r="E89" i="1"/>
  <c r="F89" i="1" s="1"/>
  <c r="D89" i="1"/>
  <c r="C89" i="1"/>
  <c r="B89" i="1"/>
  <c r="J88" i="1"/>
  <c r="I87" i="1"/>
  <c r="K87" i="1" s="1"/>
  <c r="F87" i="1"/>
  <c r="I86" i="1"/>
  <c r="K86" i="1" s="1"/>
  <c r="F86" i="1"/>
  <c r="N85" i="1"/>
  <c r="I85" i="1"/>
  <c r="F85" i="1"/>
  <c r="N84" i="1"/>
  <c r="L84" i="1"/>
  <c r="I84" i="1"/>
  <c r="M84" i="1" s="1"/>
  <c r="F84" i="1"/>
  <c r="J83" i="1"/>
  <c r="H83" i="1"/>
  <c r="G83" i="1"/>
  <c r="G76" i="1" s="1"/>
  <c r="E83" i="1"/>
  <c r="D83" i="1"/>
  <c r="C83" i="1"/>
  <c r="B83" i="1"/>
  <c r="I82" i="1"/>
  <c r="K82" i="1" s="1"/>
  <c r="F82" i="1"/>
  <c r="I81" i="1"/>
  <c r="L81" i="1" s="1"/>
  <c r="F81" i="1"/>
  <c r="I80" i="1"/>
  <c r="K80" i="1" s="1"/>
  <c r="F80" i="1"/>
  <c r="M79" i="1"/>
  <c r="L79" i="1"/>
  <c r="K79" i="1"/>
  <c r="I79" i="1"/>
  <c r="N79" i="1" s="1"/>
  <c r="F79" i="1"/>
  <c r="I78" i="1"/>
  <c r="F78" i="1"/>
  <c r="J77" i="1"/>
  <c r="H77" i="1"/>
  <c r="H76" i="1" s="1"/>
  <c r="G77" i="1"/>
  <c r="E77" i="1"/>
  <c r="D77" i="1"/>
  <c r="F77" i="1" s="1"/>
  <c r="C77" i="1"/>
  <c r="C76" i="1" s="1"/>
  <c r="B77" i="1"/>
  <c r="I75" i="1"/>
  <c r="L75" i="1" s="1"/>
  <c r="F75" i="1"/>
  <c r="I74" i="1"/>
  <c r="F74" i="1"/>
  <c r="I73" i="1"/>
  <c r="I71" i="1" s="1"/>
  <c r="F73" i="1"/>
  <c r="N72" i="1"/>
  <c r="M72" i="1"/>
  <c r="L72" i="1"/>
  <c r="I72" i="1"/>
  <c r="K72" i="1" s="1"/>
  <c r="F72" i="1"/>
  <c r="J71" i="1"/>
  <c r="H71" i="1"/>
  <c r="G71" i="1"/>
  <c r="E71" i="1"/>
  <c r="F71" i="1" s="1"/>
  <c r="D71" i="1"/>
  <c r="C71" i="1"/>
  <c r="B71" i="1"/>
  <c r="L70" i="1"/>
  <c r="I70" i="1"/>
  <c r="K70" i="1" s="1"/>
  <c r="F70" i="1"/>
  <c r="I69" i="1"/>
  <c r="K69" i="1" s="1"/>
  <c r="F69" i="1"/>
  <c r="I68" i="1"/>
  <c r="K68" i="1" s="1"/>
  <c r="F68" i="1"/>
  <c r="L67" i="1"/>
  <c r="I67" i="1"/>
  <c r="F67" i="1"/>
  <c r="M66" i="1"/>
  <c r="I66" i="1"/>
  <c r="L66" i="1" s="1"/>
  <c r="F66" i="1"/>
  <c r="J65" i="1"/>
  <c r="H65" i="1"/>
  <c r="G65" i="1"/>
  <c r="G64" i="1" s="1"/>
  <c r="E65" i="1"/>
  <c r="D65" i="1"/>
  <c r="D64" i="1" s="1"/>
  <c r="C65" i="1"/>
  <c r="C64" i="1" s="1"/>
  <c r="B65" i="1"/>
  <c r="H64" i="1"/>
  <c r="E64" i="1"/>
  <c r="I63" i="1"/>
  <c r="L63" i="1" s="1"/>
  <c r="L62" i="1" s="1"/>
  <c r="F63" i="1"/>
  <c r="J62" i="1"/>
  <c r="H62" i="1"/>
  <c r="G62" i="1"/>
  <c r="E62" i="1"/>
  <c r="F62" i="1" s="1"/>
  <c r="D62" i="1"/>
  <c r="C62" i="1"/>
  <c r="B62" i="1"/>
  <c r="N61" i="1"/>
  <c r="I61" i="1"/>
  <c r="L61" i="1" s="1"/>
  <c r="L60" i="1" s="1"/>
  <c r="F61" i="1"/>
  <c r="J60" i="1"/>
  <c r="H60" i="1"/>
  <c r="G60" i="1"/>
  <c r="E60" i="1"/>
  <c r="D60" i="1"/>
  <c r="C60" i="1"/>
  <c r="B60" i="1"/>
  <c r="I59" i="1"/>
  <c r="F59" i="1"/>
  <c r="J58" i="1"/>
  <c r="H58" i="1"/>
  <c r="G58" i="1"/>
  <c r="E58" i="1"/>
  <c r="D58" i="1"/>
  <c r="C58" i="1"/>
  <c r="B58" i="1"/>
  <c r="I56" i="1"/>
  <c r="F56" i="1"/>
  <c r="I55" i="1"/>
  <c r="N55" i="1" s="1"/>
  <c r="F55" i="1"/>
  <c r="I54" i="1"/>
  <c r="F54" i="1"/>
  <c r="M53" i="1"/>
  <c r="I53" i="1"/>
  <c r="F53" i="1"/>
  <c r="I52" i="1"/>
  <c r="F52" i="1"/>
  <c r="J51" i="1"/>
  <c r="H51" i="1"/>
  <c r="H50" i="1" s="1"/>
  <c r="G51" i="1"/>
  <c r="G50" i="1" s="1"/>
  <c r="E51" i="1"/>
  <c r="E50" i="1" s="1"/>
  <c r="F50" i="1" s="1"/>
  <c r="D51" i="1"/>
  <c r="D50" i="1" s="1"/>
  <c r="C51" i="1"/>
  <c r="B51" i="1"/>
  <c r="J50" i="1"/>
  <c r="C50" i="1"/>
  <c r="B50" i="1"/>
  <c r="I49" i="1"/>
  <c r="I48" i="1" s="1"/>
  <c r="F49" i="1"/>
  <c r="J48" i="1"/>
  <c r="H48" i="1"/>
  <c r="G48" i="1"/>
  <c r="E48" i="1"/>
  <c r="D48" i="1"/>
  <c r="C48" i="1"/>
  <c r="B48" i="1"/>
  <c r="I47" i="1"/>
  <c r="L47" i="1" s="1"/>
  <c r="L46" i="1" s="1"/>
  <c r="F47" i="1"/>
  <c r="J46" i="1"/>
  <c r="H46" i="1"/>
  <c r="G46" i="1"/>
  <c r="E46" i="1"/>
  <c r="D46" i="1"/>
  <c r="D40" i="1" s="1"/>
  <c r="C46" i="1"/>
  <c r="B46" i="1"/>
  <c r="N45" i="1"/>
  <c r="M45" i="1"/>
  <c r="I45" i="1"/>
  <c r="K45" i="1" s="1"/>
  <c r="K44" i="1" s="1"/>
  <c r="F45" i="1"/>
  <c r="J44" i="1"/>
  <c r="H44" i="1"/>
  <c r="G44" i="1"/>
  <c r="E44" i="1"/>
  <c r="F44" i="1" s="1"/>
  <c r="D44" i="1"/>
  <c r="C44" i="1"/>
  <c r="B44" i="1"/>
  <c r="M43" i="1"/>
  <c r="I43" i="1"/>
  <c r="N43" i="1" s="1"/>
  <c r="F43" i="1"/>
  <c r="I42" i="1"/>
  <c r="F42" i="1"/>
  <c r="J41" i="1"/>
  <c r="J40" i="1" s="1"/>
  <c r="H41" i="1"/>
  <c r="G41" i="1"/>
  <c r="E41" i="1"/>
  <c r="D41" i="1"/>
  <c r="C41" i="1"/>
  <c r="C40" i="1" s="1"/>
  <c r="B41" i="1"/>
  <c r="B40" i="1"/>
  <c r="I39" i="1"/>
  <c r="N39" i="1" s="1"/>
  <c r="F39" i="1"/>
  <c r="J38" i="1"/>
  <c r="H38" i="1"/>
  <c r="G38" i="1"/>
  <c r="E38" i="1"/>
  <c r="D38" i="1"/>
  <c r="C38" i="1"/>
  <c r="B38" i="1"/>
  <c r="I37" i="1"/>
  <c r="F37" i="1"/>
  <c r="I36" i="1"/>
  <c r="N36" i="1" s="1"/>
  <c r="F36" i="1"/>
  <c r="J35" i="1"/>
  <c r="J32" i="1" s="1"/>
  <c r="H35" i="1"/>
  <c r="G35" i="1"/>
  <c r="E35" i="1"/>
  <c r="D35" i="1"/>
  <c r="C35" i="1"/>
  <c r="B35" i="1"/>
  <c r="N34" i="1"/>
  <c r="M34" i="1"/>
  <c r="K34" i="1"/>
  <c r="I34" i="1"/>
  <c r="L34" i="1" s="1"/>
  <c r="F34" i="1"/>
  <c r="L33" i="1"/>
  <c r="K33" i="1"/>
  <c r="J33" i="1"/>
  <c r="I33" i="1"/>
  <c r="H33" i="1"/>
  <c r="G33" i="1"/>
  <c r="G32" i="1" s="1"/>
  <c r="E33" i="1"/>
  <c r="D33" i="1"/>
  <c r="C33" i="1"/>
  <c r="B33" i="1"/>
  <c r="B32" i="1" s="1"/>
  <c r="I31" i="1"/>
  <c r="F31" i="1"/>
  <c r="I30" i="1"/>
  <c r="N30" i="1" s="1"/>
  <c r="F30" i="1"/>
  <c r="I29" i="1"/>
  <c r="F29" i="1"/>
  <c r="M28" i="1"/>
  <c r="I28" i="1"/>
  <c r="N28" i="1" s="1"/>
  <c r="F28" i="1"/>
  <c r="I27" i="1"/>
  <c r="L27" i="1" s="1"/>
  <c r="F27" i="1"/>
  <c r="J26" i="1"/>
  <c r="J25" i="1" s="1"/>
  <c r="H26" i="1"/>
  <c r="H25" i="1" s="1"/>
  <c r="G26" i="1"/>
  <c r="G25" i="1" s="1"/>
  <c r="E26" i="1"/>
  <c r="E25" i="1" s="1"/>
  <c r="D26" i="1"/>
  <c r="C26" i="1"/>
  <c r="C25" i="1" s="1"/>
  <c r="B26" i="1"/>
  <c r="B25" i="1" s="1"/>
  <c r="D25" i="1"/>
  <c r="I46" i="1" l="1"/>
  <c r="M46" i="1" s="1"/>
  <c r="F64" i="1"/>
  <c r="N74" i="1"/>
  <c r="M74" i="1"/>
  <c r="L83" i="1"/>
  <c r="N185" i="1"/>
  <c r="L185" i="1"/>
  <c r="M193" i="1"/>
  <c r="K193" i="1"/>
  <c r="M197" i="1"/>
  <c r="L197" i="1"/>
  <c r="K30" i="1"/>
  <c r="C32" i="1"/>
  <c r="L55" i="1"/>
  <c r="E57" i="1"/>
  <c r="I60" i="1"/>
  <c r="M60" i="1" s="1"/>
  <c r="F65" i="1"/>
  <c r="M73" i="1"/>
  <c r="K96" i="1"/>
  <c r="N117" i="1"/>
  <c r="M117" i="1"/>
  <c r="K121" i="1"/>
  <c r="L121" i="1"/>
  <c r="M27" i="1"/>
  <c r="K28" i="1"/>
  <c r="L30" i="1"/>
  <c r="D32" i="1"/>
  <c r="F35" i="1"/>
  <c r="F41" i="1"/>
  <c r="K43" i="1"/>
  <c r="M47" i="1"/>
  <c r="F60" i="1"/>
  <c r="J57" i="1"/>
  <c r="K61" i="1"/>
  <c r="K60" i="1" s="1"/>
  <c r="M67" i="1"/>
  <c r="N67" i="1"/>
  <c r="L69" i="1"/>
  <c r="N73" i="1"/>
  <c r="L74" i="1"/>
  <c r="B76" i="1"/>
  <c r="I83" i="1"/>
  <c r="L87" i="1"/>
  <c r="M98" i="1"/>
  <c r="K98" i="1"/>
  <c r="M103" i="1"/>
  <c r="I102" i="1"/>
  <c r="M102" i="1" s="1"/>
  <c r="K117" i="1"/>
  <c r="K120" i="1"/>
  <c r="M121" i="1"/>
  <c r="N137" i="1"/>
  <c r="K137" i="1"/>
  <c r="I132" i="1"/>
  <c r="M132" i="1" s="1"/>
  <c r="F158" i="1"/>
  <c r="M160" i="1"/>
  <c r="M171" i="1"/>
  <c r="K172" i="1"/>
  <c r="K182" i="1"/>
  <c r="M185" i="1"/>
  <c r="M188" i="1"/>
  <c r="K188" i="1"/>
  <c r="N193" i="1"/>
  <c r="N195" i="1"/>
  <c r="L195" i="1"/>
  <c r="N197" i="1"/>
  <c r="N199" i="1"/>
  <c r="L199" i="1"/>
  <c r="K207" i="1"/>
  <c r="M212" i="1"/>
  <c r="K216" i="1"/>
  <c r="K218" i="1"/>
  <c r="M222" i="1"/>
  <c r="K223" i="1"/>
  <c r="M227" i="1"/>
  <c r="G233" i="1"/>
  <c r="F25" i="1"/>
  <c r="N27" i="1"/>
  <c r="L28" i="1"/>
  <c r="M30" i="1"/>
  <c r="H32" i="1"/>
  <c r="L43" i="1"/>
  <c r="L45" i="1"/>
  <c r="L44" i="1" s="1"/>
  <c r="H40" i="1"/>
  <c r="N47" i="1"/>
  <c r="F48" i="1"/>
  <c r="C57" i="1"/>
  <c r="M61" i="1"/>
  <c r="K67" i="1"/>
  <c r="L68" i="1"/>
  <c r="L82" i="1"/>
  <c r="K84" i="1"/>
  <c r="L85" i="1"/>
  <c r="M85" i="1"/>
  <c r="L86" i="1"/>
  <c r="K93" i="1"/>
  <c r="L98" i="1"/>
  <c r="K103" i="1"/>
  <c r="K102" i="1" s="1"/>
  <c r="L117" i="1"/>
  <c r="N121" i="1"/>
  <c r="K124" i="1"/>
  <c r="L132" i="1"/>
  <c r="L128" i="1" s="1"/>
  <c r="M137" i="1"/>
  <c r="K140" i="1"/>
  <c r="K138" i="1" s="1"/>
  <c r="E144" i="1"/>
  <c r="K147" i="1"/>
  <c r="N147" i="1"/>
  <c r="K155" i="1"/>
  <c r="M155" i="1"/>
  <c r="L170" i="1"/>
  <c r="M170" i="1"/>
  <c r="N171" i="1"/>
  <c r="L172" i="1"/>
  <c r="L182" i="1"/>
  <c r="L188" i="1"/>
  <c r="K195" i="1"/>
  <c r="K199" i="1"/>
  <c r="N200" i="1"/>
  <c r="N204" i="1"/>
  <c r="L204" i="1"/>
  <c r="M207" i="1"/>
  <c r="K211" i="1"/>
  <c r="N211" i="1"/>
  <c r="N212" i="1"/>
  <c r="L216" i="1"/>
  <c r="M218" i="1"/>
  <c r="N222" i="1"/>
  <c r="L223" i="1"/>
  <c r="N227" i="1"/>
  <c r="K55" i="1"/>
  <c r="M55" i="1"/>
  <c r="B88" i="1"/>
  <c r="N221" i="1"/>
  <c r="L221" i="1"/>
  <c r="K27" i="1"/>
  <c r="K47" i="1"/>
  <c r="K46" i="1" s="1"/>
  <c r="K74" i="1"/>
  <c r="C88" i="1"/>
  <c r="L120" i="1"/>
  <c r="M120" i="1"/>
  <c r="F164" i="1"/>
  <c r="F169" i="1"/>
  <c r="K185" i="1"/>
  <c r="M190" i="1"/>
  <c r="L190" i="1"/>
  <c r="L193" i="1"/>
  <c r="K197" i="1"/>
  <c r="L202" i="1"/>
  <c r="L212" i="1"/>
  <c r="K221" i="1"/>
  <c r="L222" i="1"/>
  <c r="N225" i="1"/>
  <c r="L225" i="1"/>
  <c r="K227" i="1"/>
  <c r="N231" i="1"/>
  <c r="K231" i="1"/>
  <c r="N232" i="1"/>
  <c r="I240" i="1"/>
  <c r="H239" i="1"/>
  <c r="G57" i="1"/>
  <c r="B64" i="1"/>
  <c r="J76" i="1"/>
  <c r="F95" i="1"/>
  <c r="F115" i="1"/>
  <c r="D118" i="1"/>
  <c r="H144" i="1"/>
  <c r="G144" i="1"/>
  <c r="G112" i="1" s="1"/>
  <c r="G15" i="1" s="1"/>
  <c r="F160" i="1"/>
  <c r="F165" i="1"/>
  <c r="C23" i="1"/>
  <c r="C14" i="1" s="1"/>
  <c r="M48" i="1"/>
  <c r="N48" i="1"/>
  <c r="L29" i="1"/>
  <c r="K29" i="1"/>
  <c r="K26" i="1" s="1"/>
  <c r="K25" i="1" s="1"/>
  <c r="N29" i="1"/>
  <c r="E76" i="1"/>
  <c r="F83" i="1"/>
  <c r="N91" i="1"/>
  <c r="L91" i="1"/>
  <c r="M91" i="1"/>
  <c r="L127" i="1"/>
  <c r="K127" i="1"/>
  <c r="N127" i="1"/>
  <c r="L215" i="1"/>
  <c r="K215" i="1"/>
  <c r="N215" i="1"/>
  <c r="L219" i="1"/>
  <c r="K219" i="1"/>
  <c r="M219" i="1"/>
  <c r="N219" i="1"/>
  <c r="F51" i="1"/>
  <c r="D57" i="1"/>
  <c r="D23" i="1" s="1"/>
  <c r="D14" i="1" s="1"/>
  <c r="F58" i="1"/>
  <c r="N60" i="1"/>
  <c r="K81" i="1"/>
  <c r="K91" i="1"/>
  <c r="M127" i="1"/>
  <c r="L159" i="1"/>
  <c r="L158" i="1" s="1"/>
  <c r="M159" i="1"/>
  <c r="I158" i="1"/>
  <c r="N159" i="1"/>
  <c r="K159" i="1"/>
  <c r="K158" i="1" s="1"/>
  <c r="M201" i="1"/>
  <c r="L201" i="1"/>
  <c r="N201" i="1"/>
  <c r="M215" i="1"/>
  <c r="B57" i="1"/>
  <c r="B23" i="1" s="1"/>
  <c r="B14" i="1" s="1"/>
  <c r="I89" i="1"/>
  <c r="M96" i="1"/>
  <c r="L96" i="1"/>
  <c r="K133" i="1"/>
  <c r="M133" i="1"/>
  <c r="K201" i="1"/>
  <c r="L31" i="1"/>
  <c r="N31" i="1"/>
  <c r="M31" i="1"/>
  <c r="K31" i="1"/>
  <c r="N46" i="1"/>
  <c r="M122" i="1"/>
  <c r="N122" i="1"/>
  <c r="L122" i="1"/>
  <c r="L119" i="1" s="1"/>
  <c r="M29" i="1"/>
  <c r="M49" i="1"/>
  <c r="L49" i="1"/>
  <c r="L48" i="1" s="1"/>
  <c r="M54" i="1"/>
  <c r="L54" i="1"/>
  <c r="N54" i="1"/>
  <c r="K54" i="1"/>
  <c r="K122" i="1"/>
  <c r="M154" i="1"/>
  <c r="K154" i="1"/>
  <c r="N154" i="1"/>
  <c r="I145" i="1"/>
  <c r="L154" i="1"/>
  <c r="E32" i="1"/>
  <c r="F32" i="1" s="1"/>
  <c r="N37" i="1"/>
  <c r="K37" i="1"/>
  <c r="K49" i="1"/>
  <c r="K48" i="1" s="1"/>
  <c r="N71" i="1"/>
  <c r="M71" i="1"/>
  <c r="F162" i="1"/>
  <c r="I26" i="1"/>
  <c r="L37" i="1"/>
  <c r="N49" i="1"/>
  <c r="L94" i="1"/>
  <c r="K94" i="1"/>
  <c r="I119" i="1"/>
  <c r="N132" i="1"/>
  <c r="M37" i="1"/>
  <c r="M52" i="1"/>
  <c r="L52" i="1"/>
  <c r="I51" i="1"/>
  <c r="N52" i="1"/>
  <c r="K52" i="1"/>
  <c r="K75" i="1"/>
  <c r="M94" i="1"/>
  <c r="I95" i="1"/>
  <c r="N100" i="1"/>
  <c r="K100" i="1"/>
  <c r="M100" i="1"/>
  <c r="E114" i="1"/>
  <c r="M146" i="1"/>
  <c r="K146" i="1"/>
  <c r="N146" i="1"/>
  <c r="L146" i="1"/>
  <c r="L224" i="1"/>
  <c r="K224" i="1"/>
  <c r="M224" i="1"/>
  <c r="N224" i="1"/>
  <c r="F33" i="1"/>
  <c r="E40" i="1"/>
  <c r="F40" i="1" s="1"/>
  <c r="N66" i="1"/>
  <c r="K66" i="1"/>
  <c r="K65" i="1" s="1"/>
  <c r="I65" i="1"/>
  <c r="D76" i="1"/>
  <c r="E88" i="1"/>
  <c r="F88" i="1" s="1"/>
  <c r="J118" i="1"/>
  <c r="J112" i="1" s="1"/>
  <c r="J15" i="1" s="1"/>
  <c r="B119" i="1"/>
  <c r="B118" i="1" s="1"/>
  <c r="B112" i="1" s="1"/>
  <c r="B15" i="1" s="1"/>
  <c r="M148" i="1"/>
  <c r="N148" i="1"/>
  <c r="L148" i="1"/>
  <c r="M152" i="1"/>
  <c r="N152" i="1"/>
  <c r="M156" i="1"/>
  <c r="N156" i="1"/>
  <c r="L156" i="1"/>
  <c r="I169" i="1"/>
  <c r="L187" i="1"/>
  <c r="I184" i="1"/>
  <c r="K187" i="1"/>
  <c r="L196" i="1"/>
  <c r="K196" i="1"/>
  <c r="N196" i="1"/>
  <c r="L198" i="1"/>
  <c r="M198" i="1"/>
  <c r="K198" i="1"/>
  <c r="K202" i="1"/>
  <c r="N202" i="1"/>
  <c r="K180" i="1"/>
  <c r="N180" i="1"/>
  <c r="L194" i="1"/>
  <c r="K194" i="1"/>
  <c r="L42" i="1"/>
  <c r="K42" i="1"/>
  <c r="K41" i="1" s="1"/>
  <c r="K40" i="1" s="1"/>
  <c r="I41" i="1"/>
  <c r="M56" i="1"/>
  <c r="L56" i="1"/>
  <c r="L78" i="1"/>
  <c r="I77" i="1"/>
  <c r="K78" i="1"/>
  <c r="K77" i="1" s="1"/>
  <c r="K97" i="1"/>
  <c r="L97" i="1"/>
  <c r="E141" i="1"/>
  <c r="F141" i="1" s="1"/>
  <c r="F142" i="1"/>
  <c r="M180" i="1"/>
  <c r="K36" i="1"/>
  <c r="M42" i="1"/>
  <c r="M59" i="1"/>
  <c r="L59" i="1"/>
  <c r="L58" i="1" s="1"/>
  <c r="L57" i="1" s="1"/>
  <c r="M99" i="1"/>
  <c r="L99" i="1"/>
  <c r="M143" i="1"/>
  <c r="K189" i="1"/>
  <c r="N189" i="1"/>
  <c r="L189" i="1"/>
  <c r="M220" i="1"/>
  <c r="L220" i="1"/>
  <c r="N220" i="1"/>
  <c r="K220" i="1"/>
  <c r="I35" i="1"/>
  <c r="F38" i="1"/>
  <c r="L39" i="1"/>
  <c r="L38" i="1" s="1"/>
  <c r="L32" i="1" s="1"/>
  <c r="K39" i="1"/>
  <c r="K38" i="1" s="1"/>
  <c r="I38" i="1"/>
  <c r="N42" i="1"/>
  <c r="N53" i="1"/>
  <c r="K53" i="1"/>
  <c r="N56" i="1"/>
  <c r="H57" i="1"/>
  <c r="K59" i="1"/>
  <c r="K58" i="1" s="1"/>
  <c r="N78" i="1"/>
  <c r="L80" i="1"/>
  <c r="L90" i="1"/>
  <c r="N90" i="1"/>
  <c r="M90" i="1"/>
  <c r="N97" i="1"/>
  <c r="K99" i="1"/>
  <c r="N102" i="1"/>
  <c r="I115" i="1"/>
  <c r="L115" i="1" s="1"/>
  <c r="L114" i="1" s="1"/>
  <c r="K136" i="1"/>
  <c r="L138" i="1"/>
  <c r="K149" i="1"/>
  <c r="M149" i="1"/>
  <c r="K157" i="1"/>
  <c r="M157" i="1"/>
  <c r="M181" i="1"/>
  <c r="N181" i="1"/>
  <c r="L181" i="1"/>
  <c r="M189" i="1"/>
  <c r="L173" i="1"/>
  <c r="M173" i="1"/>
  <c r="L192" i="1"/>
  <c r="K192" i="1"/>
  <c r="N192" i="1"/>
  <c r="M36" i="1"/>
  <c r="L36" i="1"/>
  <c r="L35" i="1" s="1"/>
  <c r="L65" i="1"/>
  <c r="M116" i="1"/>
  <c r="L116" i="1"/>
  <c r="L143" i="1"/>
  <c r="K143" i="1"/>
  <c r="K142" i="1" s="1"/>
  <c r="K141" i="1" s="1"/>
  <c r="I142" i="1"/>
  <c r="N173" i="1"/>
  <c r="B184" i="1"/>
  <c r="B183" i="1" s="1"/>
  <c r="N194" i="1"/>
  <c r="G40" i="1"/>
  <c r="K56" i="1"/>
  <c r="N63" i="1"/>
  <c r="K63" i="1"/>
  <c r="K62" i="1" s="1"/>
  <c r="I62" i="1"/>
  <c r="M78" i="1"/>
  <c r="M97" i="1"/>
  <c r="K101" i="1"/>
  <c r="N101" i="1"/>
  <c r="K116" i="1"/>
  <c r="N123" i="1"/>
  <c r="K123" i="1"/>
  <c r="K126" i="1"/>
  <c r="N126" i="1"/>
  <c r="M126" i="1"/>
  <c r="L166" i="1"/>
  <c r="L165" i="1" s="1"/>
  <c r="M166" i="1"/>
  <c r="K166" i="1"/>
  <c r="K165" i="1" s="1"/>
  <c r="M177" i="1"/>
  <c r="L177" i="1"/>
  <c r="M206" i="1"/>
  <c r="L206" i="1"/>
  <c r="N206" i="1"/>
  <c r="F26" i="1"/>
  <c r="N33" i="1"/>
  <c r="M33" i="1"/>
  <c r="M39" i="1"/>
  <c r="F46" i="1"/>
  <c r="L53" i="1"/>
  <c r="I58" i="1"/>
  <c r="N59" i="1"/>
  <c r="M63" i="1"/>
  <c r="J64" i="1"/>
  <c r="J23" i="1" s="1"/>
  <c r="J14" i="1" s="1"/>
  <c r="J12" i="1" s="1"/>
  <c r="L73" i="1"/>
  <c r="L71" i="1" s="1"/>
  <c r="K73" i="1"/>
  <c r="K71" i="1" s="1"/>
  <c r="H88" i="1"/>
  <c r="K90" i="1"/>
  <c r="K89" i="1" s="1"/>
  <c r="N99" i="1"/>
  <c r="M101" i="1"/>
  <c r="F118" i="1"/>
  <c r="F119" i="1"/>
  <c r="M123" i="1"/>
  <c r="F132" i="1"/>
  <c r="M136" i="1"/>
  <c r="L139" i="1"/>
  <c r="I138" i="1"/>
  <c r="L149" i="1"/>
  <c r="K153" i="1"/>
  <c r="M153" i="1"/>
  <c r="L153" i="1"/>
  <c r="L157" i="1"/>
  <c r="N160" i="1"/>
  <c r="I176" i="1"/>
  <c r="N177" i="1"/>
  <c r="M179" i="1"/>
  <c r="L179" i="1"/>
  <c r="N179" i="1"/>
  <c r="K181" i="1"/>
  <c r="K176" i="1" s="1"/>
  <c r="K175" i="1" s="1"/>
  <c r="F184" i="1"/>
  <c r="M203" i="1"/>
  <c r="N203" i="1"/>
  <c r="L203" i="1"/>
  <c r="L226" i="1"/>
  <c r="K226" i="1"/>
  <c r="N226" i="1"/>
  <c r="G88" i="1"/>
  <c r="C114" i="1"/>
  <c r="C112" i="1" s="1"/>
  <c r="C15" i="1" s="1"/>
  <c r="L229" i="1"/>
  <c r="K229" i="1"/>
  <c r="M229" i="1"/>
  <c r="I44" i="1"/>
  <c r="K85" i="1"/>
  <c r="K83" i="1" s="1"/>
  <c r="F102" i="1"/>
  <c r="K134" i="1"/>
  <c r="D144" i="1"/>
  <c r="D112" i="1" s="1"/>
  <c r="D15" i="1" s="1"/>
  <c r="K150" i="1"/>
  <c r="I165" i="1"/>
  <c r="K171" i="1"/>
  <c r="K169" i="1" s="1"/>
  <c r="L174" i="1"/>
  <c r="F176" i="1"/>
  <c r="K190" i="1"/>
  <c r="L200" i="1"/>
  <c r="K200" i="1"/>
  <c r="L205" i="1"/>
  <c r="K205" i="1"/>
  <c r="L208" i="1"/>
  <c r="K208" i="1"/>
  <c r="L210" i="1"/>
  <c r="K210" i="1"/>
  <c r="M213" i="1"/>
  <c r="L213" i="1"/>
  <c r="N213" i="1"/>
  <c r="M230" i="1"/>
  <c r="L230" i="1"/>
  <c r="N230" i="1"/>
  <c r="L232" i="1"/>
  <c r="K232" i="1"/>
  <c r="M209" i="1"/>
  <c r="M225" i="1"/>
  <c r="M231" i="1"/>
  <c r="E233" i="1"/>
  <c r="I32" i="1" l="1"/>
  <c r="M32" i="1" s="1"/>
  <c r="K119" i="1"/>
  <c r="K118" i="1" s="1"/>
  <c r="L145" i="1"/>
  <c r="L144" i="1" s="1"/>
  <c r="I128" i="1"/>
  <c r="M128" i="1" s="1"/>
  <c r="K145" i="1"/>
  <c r="K144" i="1" s="1"/>
  <c r="H238" i="1"/>
  <c r="I239" i="1"/>
  <c r="N83" i="1"/>
  <c r="M83" i="1"/>
  <c r="L184" i="1"/>
  <c r="L183" i="1" s="1"/>
  <c r="G23" i="1"/>
  <c r="G14" i="1" s="1"/>
  <c r="G12" i="1" s="1"/>
  <c r="H23" i="1"/>
  <c r="H14" i="1" s="1"/>
  <c r="K184" i="1"/>
  <c r="K183" i="1" s="1"/>
  <c r="K95" i="1"/>
  <c r="K88" i="1" s="1"/>
  <c r="L41" i="1"/>
  <c r="L40" i="1" s="1"/>
  <c r="K132" i="1"/>
  <c r="K128" i="1" s="1"/>
  <c r="L26" i="1"/>
  <c r="L25" i="1" s="1"/>
  <c r="N32" i="1"/>
  <c r="D12" i="1"/>
  <c r="L169" i="1"/>
  <c r="L64" i="1"/>
  <c r="M95" i="1"/>
  <c r="N95" i="1"/>
  <c r="B12" i="1"/>
  <c r="L77" i="1"/>
  <c r="L76" i="1" s="1"/>
  <c r="E23" i="1"/>
  <c r="N26" i="1"/>
  <c r="I25" i="1"/>
  <c r="M26" i="1"/>
  <c r="M62" i="1"/>
  <c r="N62" i="1"/>
  <c r="N142" i="1"/>
  <c r="I141" i="1"/>
  <c r="M142" i="1"/>
  <c r="L142" i="1"/>
  <c r="L141" i="1" s="1"/>
  <c r="L89" i="1"/>
  <c r="N128" i="1"/>
  <c r="K51" i="1"/>
  <c r="K50" i="1" s="1"/>
  <c r="L95" i="1"/>
  <c r="F76" i="1"/>
  <c r="N58" i="1"/>
  <c r="I57" i="1"/>
  <c r="M58" i="1"/>
  <c r="K64" i="1"/>
  <c r="M44" i="1"/>
  <c r="N44" i="1"/>
  <c r="K76" i="1"/>
  <c r="M169" i="1"/>
  <c r="N169" i="1"/>
  <c r="I168" i="1"/>
  <c r="N158" i="1"/>
  <c r="M158" i="1"/>
  <c r="I233" i="1"/>
  <c r="F233" i="1"/>
  <c r="N165" i="1"/>
  <c r="M165" i="1"/>
  <c r="I164" i="1"/>
  <c r="M77" i="1"/>
  <c r="N77" i="1"/>
  <c r="I76" i="1"/>
  <c r="L176" i="1"/>
  <c r="L175" i="1" s="1"/>
  <c r="K115" i="1"/>
  <c r="K114" i="1" s="1"/>
  <c r="I114" i="1"/>
  <c r="N115" i="1"/>
  <c r="M115" i="1"/>
  <c r="N38" i="1"/>
  <c r="M38" i="1"/>
  <c r="E112" i="1"/>
  <c r="F114" i="1"/>
  <c r="L118" i="1"/>
  <c r="C12" i="1"/>
  <c r="I175" i="1"/>
  <c r="N176" i="1"/>
  <c r="M176" i="1"/>
  <c r="M138" i="1"/>
  <c r="N138" i="1"/>
  <c r="N41" i="1"/>
  <c r="I40" i="1"/>
  <c r="M41" i="1"/>
  <c r="M51" i="1"/>
  <c r="N51" i="1"/>
  <c r="I50" i="1"/>
  <c r="N119" i="1"/>
  <c r="M119" i="1"/>
  <c r="I118" i="1"/>
  <c r="M145" i="1"/>
  <c r="I144" i="1"/>
  <c r="N145" i="1"/>
  <c r="N89" i="1"/>
  <c r="I88" i="1"/>
  <c r="M89" i="1"/>
  <c r="F57" i="1"/>
  <c r="N35" i="1"/>
  <c r="M35" i="1"/>
  <c r="K35" i="1"/>
  <c r="K32" i="1" s="1"/>
  <c r="K57" i="1"/>
  <c r="M184" i="1"/>
  <c r="I183" i="1"/>
  <c r="N184" i="1"/>
  <c r="M65" i="1"/>
  <c r="I64" i="1"/>
  <c r="N65" i="1"/>
  <c r="L51" i="1"/>
  <c r="L50" i="1" s="1"/>
  <c r="F144" i="1"/>
  <c r="M239" i="1" l="1"/>
  <c r="K239" i="1"/>
  <c r="L239" i="1"/>
  <c r="N239" i="1"/>
  <c r="H237" i="1"/>
  <c r="I238" i="1"/>
  <c r="K23" i="1"/>
  <c r="M88" i="1"/>
  <c r="N88" i="1"/>
  <c r="N76" i="1"/>
  <c r="M76" i="1"/>
  <c r="M164" i="1"/>
  <c r="N164" i="1"/>
  <c r="L164" i="1"/>
  <c r="K164" i="1"/>
  <c r="N57" i="1"/>
  <c r="M57" i="1"/>
  <c r="E14" i="1"/>
  <c r="F23" i="1"/>
  <c r="N64" i="1"/>
  <c r="M64" i="1"/>
  <c r="M175" i="1"/>
  <c r="N175" i="1"/>
  <c r="N141" i="1"/>
  <c r="M141" i="1"/>
  <c r="N183" i="1"/>
  <c r="M183" i="1"/>
  <c r="N118" i="1"/>
  <c r="M118" i="1"/>
  <c r="N50" i="1"/>
  <c r="M50" i="1"/>
  <c r="M144" i="1"/>
  <c r="N144" i="1"/>
  <c r="N40" i="1"/>
  <c r="M40" i="1"/>
  <c r="I112" i="1"/>
  <c r="M114" i="1"/>
  <c r="N114" i="1"/>
  <c r="N233" i="1"/>
  <c r="M233" i="1"/>
  <c r="E15" i="1"/>
  <c r="F112" i="1"/>
  <c r="F15" i="1" s="1"/>
  <c r="M168" i="1"/>
  <c r="K168" i="1"/>
  <c r="N168" i="1"/>
  <c r="L168" i="1"/>
  <c r="L88" i="1"/>
  <c r="L23" i="1" s="1"/>
  <c r="I23" i="1"/>
  <c r="N25" i="1"/>
  <c r="M25" i="1"/>
  <c r="I237" i="1" l="1"/>
  <c r="H236" i="1"/>
  <c r="L238" i="1"/>
  <c r="M238" i="1"/>
  <c r="N238" i="1"/>
  <c r="K238" i="1"/>
  <c r="M23" i="1"/>
  <c r="N23" i="1"/>
  <c r="N112" i="1"/>
  <c r="M112" i="1"/>
  <c r="E12" i="1"/>
  <c r="F14" i="1"/>
  <c r="I14" i="1"/>
  <c r="N237" i="1" l="1"/>
  <c r="M237" i="1"/>
  <c r="K237" i="1"/>
  <c r="L237" i="1"/>
  <c r="H235" i="1"/>
  <c r="I236" i="1"/>
  <c r="F12" i="1"/>
  <c r="N14" i="1"/>
  <c r="M14" i="1"/>
  <c r="L14" i="1"/>
  <c r="K14" i="1"/>
  <c r="I235" i="1" l="1"/>
  <c r="H234" i="1"/>
  <c r="M236" i="1"/>
  <c r="L236" i="1"/>
  <c r="N236" i="1"/>
  <c r="K236" i="1"/>
  <c r="N235" i="1" l="1"/>
  <c r="L235" i="1"/>
  <c r="K235" i="1"/>
  <c r="M235" i="1"/>
  <c r="I234" i="1"/>
  <c r="H112" i="1"/>
  <c r="H15" i="1" s="1"/>
  <c r="H12" i="1" l="1"/>
  <c r="I12" i="1" s="1"/>
  <c r="I15" i="1"/>
  <c r="K234" i="1"/>
  <c r="K233" i="1" s="1"/>
  <c r="K112" i="1" s="1"/>
  <c r="N234" i="1"/>
  <c r="L234" i="1"/>
  <c r="L233" i="1" s="1"/>
  <c r="L112" i="1" s="1"/>
  <c r="M234" i="1"/>
  <c r="L12" i="1" l="1"/>
  <c r="M12" i="1"/>
  <c r="N12" i="1"/>
  <c r="K12" i="1"/>
  <c r="K15" i="1"/>
  <c r="L15" i="1"/>
  <c r="M15" i="1"/>
  <c r="N15" i="1"/>
</calcChain>
</file>

<file path=xl/sharedStrings.xml><?xml version="1.0" encoding="utf-8"?>
<sst xmlns="http://schemas.openxmlformats.org/spreadsheetml/2006/main" count="289" uniqueCount="225">
  <si>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</si>
  <si>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</si>
  <si>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</si>
  <si>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</si>
  <si>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29 DE MARZO DE 2019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</si>
  <si>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</si>
  <si>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</si>
  <si>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</si>
  <si>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</si>
  <si>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</si>
  <si>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</si>
  <si>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</si>
  <si>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</si>
  <si>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</si>
  <si>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</si>
  <si>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</si>
  <si>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</si>
  <si>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</si>
  <si>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</si>
  <si>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</si>
  <si>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</si>
  <si>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</si>
  <si>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</si>
  <si>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</si>
  <si>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</si>
  <si>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(3-7)</t>
  </si>
  <si>
    <t>11 = (2-7)</t>
  </si>
  <si>
    <t>12= (7/3*100)</t>
  </si>
  <si>
    <t>13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</si>
  <si>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</si>
  <si>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</si>
  <si>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</si>
  <si>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</si>
  <si>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</si>
  <si>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</si>
  <si>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</si>
  <si>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</si>
  <si>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</si>
  <si>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</si>
  <si>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</si>
  <si>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</si>
  <si>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</si>
  <si>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</si>
  <si>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</si>
  <si>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</si>
  <si>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</si>
  <si>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</si>
  <si>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</si>
  <si>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</si>
  <si>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</si>
  <si>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</si>
  <si>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</si>
  <si>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</si>
  <si>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</si>
  <si>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</si>
  <si>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</si>
  <si>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</si>
  <si>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</si>
  <si>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</si>
  <si>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</si>
  <si>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</si>
  <si>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</si>
  <si>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</si>
  <si>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</si>
  <si>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</si>
  <si>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</si>
  <si>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</si>
  <si>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</si>
  <si>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</si>
  <si>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</si>
  <si>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</si>
  <si>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</si>
  <si>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</si>
  <si>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</si>
  <si>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</si>
  <si>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</si>
  <si>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</si>
  <si>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</si>
  <si>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</si>
  <si>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</si>
  <si>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</si>
  <si>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</si>
  <si>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</si>
  <si>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</si>
  <si>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</si>
  <si>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</si>
  <si>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</si>
  <si>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</si>
  <si>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</si>
  <si>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</si>
  <si>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</si>
  <si>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</si>
  <si>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</si>
  <si>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</si>
  <si>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</si>
  <si>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</si>
  <si>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</si>
  <si>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</si>
  <si>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</si>
  <si>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</si>
  <si>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</si>
  <si>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</si>
  <si>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</si>
  <si>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</si>
  <si>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</si>
  <si>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</si>
  <si>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 xml:space="preserve"> </t>
  </si>
  <si>
    <t>Departamento de Transparencia y Evaluación</t>
  </si>
  <si>
    <t xml:space="preserve">  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</si>
  <si>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</si>
  <si>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</si>
  <si>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</si>
  <si>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</si>
  <si>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</si>
  <si>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</si>
  <si>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</si>
  <si>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</si>
  <si>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</si>
  <si>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</si>
  <si>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</si>
  <si>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</si>
  <si>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</si>
  <si>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Muro Perimental en Cementerio</t>
  </si>
  <si>
    <t xml:space="preserve">   Equipamineto de 13 CEDIS</t>
  </si>
  <si>
    <t xml:space="preserve">   Construccion del Templo Parroquial San Pio de Piedrecina</t>
  </si>
  <si>
    <t>Mantenimiento de Obras e Infraestruturas</t>
  </si>
  <si>
    <t>Servicios Comerciales ( Limpiezas y Fumigaciòn de Instalaciones Municipales)</t>
  </si>
  <si>
    <t>Limpieza de Cristal Plaza</t>
  </si>
  <si>
    <t xml:space="preserve">Limpieza de la Casa de la Juventud 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</si>
  <si>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</si>
  <si>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</si>
  <si>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</si>
  <si>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</si>
  <si>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Comunicaciones</t>
  </si>
  <si>
    <t>OBRAS Y ACTIVIDADES DE INTERES SOCIAL</t>
  </si>
  <si>
    <t>Obras de Interes Social</t>
  </si>
  <si>
    <t xml:space="preserve">   Obras de Interes Social</t>
  </si>
  <si>
    <t xml:space="preserve">   Juegos Decumupa 2015</t>
  </si>
  <si>
    <t>Africa en America</t>
  </si>
  <si>
    <t>Centro Recreactivo de Recursos Artisticos</t>
  </si>
  <si>
    <t>Vacaciones Recreativas</t>
  </si>
  <si>
    <t>Casa Cultural</t>
  </si>
  <si>
    <t>Acceso de la Ciudad</t>
  </si>
  <si>
    <t>FESTVAL MUPA</t>
  </si>
  <si>
    <t>Desfile de Navidad  (2016)</t>
  </si>
  <si>
    <t>Desfile de Navidad  (2019)</t>
  </si>
  <si>
    <t>Desfile del Día del Niño</t>
  </si>
  <si>
    <t>Actividad de Interes Social</t>
  </si>
  <si>
    <t>Celebracion de los 500 años (PNUD)</t>
  </si>
  <si>
    <t xml:space="preserve">   Otros Servicios Comerciales (Celebracion de los 500 años)</t>
  </si>
  <si>
    <t>Asistencia Social</t>
  </si>
  <si>
    <t xml:space="preserve">    Asistencia Social</t>
  </si>
  <si>
    <t>Recreo Vial</t>
  </si>
  <si>
    <t xml:space="preserve">    Recreo Vial</t>
  </si>
  <si>
    <t>FORTALECIMIENTO DE GESTIONES FINANCIERA Y TRIBUTARIA</t>
  </si>
  <si>
    <t>Fortalecimineto General</t>
  </si>
  <si>
    <t xml:space="preserve">    Limpieza y Aseo Edificio Hatillo</t>
  </si>
  <si>
    <t>APOYO LOGISTICO</t>
  </si>
  <si>
    <t>Apoyo Logistico</t>
  </si>
  <si>
    <t xml:space="preserve">   Proyecto Basura Cero (Consultoria Despacho Superior)</t>
  </si>
  <si>
    <t xml:space="preserve">   ANUNCIOS Y AVISOS</t>
  </si>
  <si>
    <t>Dialogo del Agua</t>
  </si>
  <si>
    <t>Sistema de Agua Residual</t>
  </si>
  <si>
    <t>OBRAS Y EQUIPAMIENTO SANITARIO</t>
  </si>
  <si>
    <t>Obras y Equipamiento Sanitario</t>
  </si>
  <si>
    <t xml:space="preserve">  Sabores del Chorrillo  (Proyectos)</t>
  </si>
  <si>
    <t>Proyectos</t>
  </si>
  <si>
    <t>Conservación del Agua</t>
  </si>
  <si>
    <t>SUBGERENCIA DE CULTURA</t>
  </si>
  <si>
    <t>Cuenca Urbana</t>
  </si>
  <si>
    <t>INVERSIONES ESPECIALES (DESCENT.)</t>
  </si>
  <si>
    <t>Construcciones mejoras y Adecuaciones.</t>
  </si>
  <si>
    <t>1. Proyectos de Juntas Comunales</t>
  </si>
  <si>
    <t>2. Intervención Urbana de Calle Uruguay</t>
  </si>
  <si>
    <t>3. Intervención Urbana de Vía Argentina</t>
  </si>
  <si>
    <t>4. Ordenamiento Territorial de San Francisco</t>
  </si>
  <si>
    <t>5. Construcción de Aceras - Vía España</t>
  </si>
  <si>
    <t>6. Señalética / Nomenclatura</t>
  </si>
  <si>
    <t>7. Parque Norte</t>
  </si>
  <si>
    <t>8. Mejoramiento de Salsipuedes</t>
  </si>
  <si>
    <t>9. Remoción, Rehabilitación y Equipamiento de Nueva Instalaciones</t>
  </si>
  <si>
    <t>10. Remocion, Rehabilitaciòn y Equipamiento de Nuev</t>
  </si>
  <si>
    <t>11. Adecuación, diseño y equipamiento del Centro de Operación de Seguridad</t>
  </si>
  <si>
    <t>13.  Construcción de cancha de Pinates Juan Díaz</t>
  </si>
  <si>
    <t>14.  Construcción Complejo Deportivo Roberto Kelly</t>
  </si>
  <si>
    <t>15. Construcción Complejo Deportivo Felipillo, 24 de diciembre</t>
  </si>
  <si>
    <t>15. Construcciòn Complejo Deportivo Felipillo, 24 de diciembre</t>
  </si>
  <si>
    <t>16. Construcción Complejo Deportivo la siesta Tocume</t>
  </si>
  <si>
    <t>17. Construcción  Parque y cancha Monterrico Tocumen</t>
  </si>
  <si>
    <t>18. Construcción Parque y Cancha Sintética de Monterico</t>
  </si>
  <si>
    <t>19. Construcción de nuevas oficinas en el Cementerio</t>
  </si>
  <si>
    <t>21. Mejoras existentes al Mercado del Marisco</t>
  </si>
  <si>
    <t>22. Mejoras existentes al Mercado Agrícola Central</t>
  </si>
  <si>
    <t>23. Mejoras existentes al Mercado San Felipe Neri</t>
  </si>
  <si>
    <t>24. Construcción de 5 Mercados Periféricos</t>
  </si>
  <si>
    <t>25. Limpieza de Plazas Parques y Jardines</t>
  </si>
  <si>
    <t>26. Construcción de 10 Parques en Juan Díaz</t>
  </si>
  <si>
    <t>27. Punto de Cultura</t>
  </si>
  <si>
    <t>28. Veredas para ti y Otros</t>
  </si>
  <si>
    <t>Cuadro Deportivo William R. Coock</t>
  </si>
  <si>
    <t>30.  Rep. Aceras y Recuperación esp. Publico en Villa Caceres</t>
  </si>
  <si>
    <t>31. Reparaciones de las Principales Calles de la Locería</t>
  </si>
  <si>
    <t>32. Adecuación y Hab. De la Casa Comunal de Villa</t>
  </si>
  <si>
    <t>34. Const. Ofic. Adm. Y Muro Per. De Cementerio de Chilibre</t>
  </si>
  <si>
    <t>35. Campo de Beisbol de Santa Rita</t>
  </si>
  <si>
    <t>36. Casa de la Juventud</t>
  </si>
  <si>
    <t>37. Primera Etapa Plan Maestro de Summit</t>
  </si>
  <si>
    <t>38. Mejora a Mi Pueblito Afroantillano</t>
  </si>
  <si>
    <t>41. Plan Distrital</t>
  </si>
  <si>
    <t>Remodelación y Equipo Summit</t>
  </si>
  <si>
    <t>44. Remodelación del Teatro Gladys Vidal</t>
  </si>
  <si>
    <t>45. Construcción de Cancha Artes y Oficios</t>
  </si>
  <si>
    <t>46. Construcción de Cancha Plaza Amador</t>
  </si>
  <si>
    <t>47. Mantenimiento de áreas públicas y municipales</t>
  </si>
  <si>
    <t>48. Construcción de áreas municipales</t>
  </si>
  <si>
    <t>49. Associacion de municipio de Panamá</t>
  </si>
  <si>
    <t>50. Participación Ciudadana</t>
  </si>
  <si>
    <t>51. Terraplen</t>
  </si>
  <si>
    <t>52. Recuperacion de Monumentos</t>
  </si>
  <si>
    <t>ORNATO Y MEDIO AMBIENTE</t>
  </si>
  <si>
    <t>Pago de Vigencia Expirada</t>
  </si>
  <si>
    <t xml:space="preserve">     Pago de Vigencia Expirada</t>
  </si>
  <si>
    <t>Subgerencia de Cultura</t>
  </si>
  <si>
    <t>SUB GERENCIA ORNATO Y MEDIO AMBIENTE</t>
  </si>
  <si>
    <t>Credito Reconocido Mantenimiento y Reparaciones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</si>
</sst>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4" fontId="5" fillId="2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1" fillId="0" borderId="5" xfId="0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center" vertical="center"/>
    </xf>
    <xf numFmtId="3" fontId="0" fillId="0" borderId="0" xfId="0" applyNumberFormat="1"/>
    <xf numFmtId="0" fontId="15" fillId="0" borderId="0" xfId="0" applyFont="1"/>
    <xf numFmtId="0" fontId="16" fillId="0" borderId="0" xfId="0" applyFont="1"/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left" vertical="center"/>
    </xf>
    <xf numFmtId="3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3" fontId="19" fillId="0" borderId="5" xfId="0" applyNumberFormat="1" applyFont="1" applyBorder="1" applyAlignment="1">
      <alignment horizontal="right" vertical="center"/>
    </xf>
    <xf numFmtId="4" fontId="17" fillId="0" borderId="5" xfId="0" applyNumberFormat="1" applyFont="1" applyBorder="1" applyAlignment="1">
      <alignment horizontal="right" vertical="center"/>
    </xf>
    <xf numFmtId="4" fontId="19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1"/>
    </xf>
    <xf numFmtId="3" fontId="21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Border="1" applyAlignment="1">
      <alignment horizontal="center" vertical="center"/>
    </xf>
    <xf numFmtId="0" fontId="23" fillId="0" borderId="0" xfId="0" applyFont="1"/>
    <xf numFmtId="3" fontId="24" fillId="6" borderId="5" xfId="0" applyNumberFormat="1" applyFont="1" applyFill="1" applyBorder="1" applyAlignment="1">
      <alignment horizontal="right" vertical="center"/>
    </xf>
    <xf numFmtId="4" fontId="24" fillId="6" borderId="5" xfId="0" applyNumberFormat="1" applyFont="1" applyFill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11" fillId="0" borderId="0" xfId="0" applyFont="1"/>
    <xf numFmtId="4" fontId="21" fillId="0" borderId="2" xfId="0" applyNumberFormat="1" applyFont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2" fontId="19" fillId="5" borderId="5" xfId="0" applyNumberFormat="1" applyFont="1" applyFill="1" applyBorder="1" applyAlignment="1">
      <alignment horizontal="right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vertical="center"/>
    </xf>
    <xf numFmtId="0" fontId="27" fillId="4" borderId="8" xfId="0" applyFont="1" applyFill="1" applyBorder="1" applyAlignment="1">
      <alignment vertical="center"/>
    </xf>
    <xf numFmtId="2" fontId="27" fillId="4" borderId="8" xfId="0" applyNumberFormat="1" applyFont="1" applyFill="1" applyBorder="1" applyAlignment="1">
      <alignment vertical="center"/>
    </xf>
    <xf numFmtId="0" fontId="27" fillId="4" borderId="4" xfId="0" applyFont="1" applyFill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3" fontId="24" fillId="6" borderId="5" xfId="0" applyNumberFormat="1" applyFont="1" applyFill="1" applyBorder="1" applyAlignment="1">
      <alignment vertical="center"/>
    </xf>
    <xf numFmtId="2" fontId="24" fillId="6" borderId="5" xfId="0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vertical="center"/>
    </xf>
    <xf numFmtId="2" fontId="24" fillId="0" borderId="5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19" fillId="7" borderId="5" xfId="0" applyNumberFormat="1" applyFont="1" applyFill="1" applyBorder="1" applyAlignment="1">
      <alignment vertical="center"/>
    </xf>
    <xf numFmtId="0" fontId="1" fillId="0" borderId="0" xfId="0" applyFont="1"/>
    <xf numFmtId="3" fontId="24" fillId="0" borderId="5" xfId="0" applyNumberFormat="1" applyFont="1" applyBorder="1" applyAlignment="1">
      <alignment vertical="center"/>
    </xf>
    <xf numFmtId="0" fontId="29" fillId="0" borderId="0" xfId="0" applyFont="1"/>
    <xf numFmtId="0" fontId="21" fillId="8" borderId="5" xfId="0" applyFont="1" applyFill="1" applyBorder="1" applyAlignment="1">
      <alignment horizontal="left" vertical="center" indent="1"/>
    </xf>
    <xf numFmtId="3" fontId="21" fillId="8" borderId="5" xfId="0" applyNumberFormat="1" applyFont="1" applyFill="1" applyBorder="1" applyAlignment="1">
      <alignment vertical="center"/>
    </xf>
    <xf numFmtId="0" fontId="21" fillId="8" borderId="5" xfId="0" applyFont="1" applyFill="1" applyBorder="1" applyAlignment="1">
      <alignment horizontal="left" vertical="center"/>
    </xf>
    <xf numFmtId="0" fontId="30" fillId="0" borderId="0" xfId="0" applyFont="1"/>
    <xf numFmtId="0" fontId="21" fillId="0" borderId="5" xfId="0" applyFont="1" applyBorder="1" applyAlignment="1">
      <alignment horizontal="left" vertical="center"/>
    </xf>
    <xf numFmtId="0" fontId="31" fillId="0" borderId="0" xfId="0" applyFont="1"/>
    <xf numFmtId="3" fontId="19" fillId="8" borderId="5" xfId="0" applyNumberFormat="1" applyFont="1" applyFill="1" applyBorder="1" applyAlignment="1">
      <alignment vertical="center"/>
    </xf>
    <xf numFmtId="0" fontId="19" fillId="6" borderId="5" xfId="0" applyFont="1" applyFill="1" applyBorder="1" applyAlignment="1">
      <alignment horizontal="left" vertical="center"/>
    </xf>
    <xf numFmtId="3" fontId="19" fillId="6" borderId="5" xfId="0" applyNumberFormat="1" applyFont="1" applyFill="1" applyBorder="1" applyAlignment="1">
      <alignment vertical="center"/>
    </xf>
    <xf numFmtId="4" fontId="19" fillId="6" borderId="5" xfId="0" applyNumberFormat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left" vertical="center" indent="2"/>
    </xf>
    <xf numFmtId="0" fontId="19" fillId="6" borderId="5" xfId="0" applyFont="1" applyFill="1" applyBorder="1" applyAlignment="1">
      <alignment vertic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3" fontId="19" fillId="6" borderId="5" xfId="0" applyNumberFormat="1" applyFont="1" applyFill="1" applyBorder="1" applyAlignment="1">
      <alignment horizontal="right" vertical="center"/>
    </xf>
    <xf numFmtId="3" fontId="22" fillId="0" borderId="5" xfId="0" applyNumberFormat="1" applyFont="1" applyBorder="1" applyAlignment="1">
      <alignment vertical="center"/>
    </xf>
    <xf numFmtId="4" fontId="27" fillId="0" borderId="5" xfId="0" applyNumberFormat="1" applyFont="1" applyBorder="1" applyAlignment="1">
      <alignment horizontal="center" vertical="center"/>
    </xf>
    <xf numFmtId="3" fontId="16" fillId="0" borderId="0" xfId="0" applyNumberFormat="1" applyFont="1"/>
    <xf numFmtId="4" fontId="3" fillId="0" borderId="0" xfId="0" applyNumberFormat="1" applyFont="1"/>
    <xf numFmtId="3" fontId="20" fillId="0" borderId="5" xfId="0" applyNumberFormat="1" applyFont="1" applyBorder="1" applyAlignment="1">
      <alignment vertical="center"/>
    </xf>
    <xf numFmtId="0" fontId="19" fillId="8" borderId="5" xfId="0" applyFont="1" applyFill="1" applyBorder="1" applyAlignment="1">
      <alignment vertical="center"/>
    </xf>
    <xf numFmtId="3" fontId="27" fillId="8" borderId="5" xfId="0" applyNumberFormat="1" applyFont="1" applyFill="1" applyBorder="1" applyAlignment="1">
      <alignment vertical="center"/>
    </xf>
    <xf numFmtId="3" fontId="27" fillId="6" borderId="5" xfId="0" applyNumberFormat="1" applyFont="1" applyFill="1" applyBorder="1" applyAlignment="1">
      <alignment vertical="center"/>
    </xf>
    <xf numFmtId="4" fontId="21" fillId="6" borderId="5" xfId="0" applyNumberFormat="1" applyFont="1" applyFill="1" applyBorder="1" applyAlignment="1">
      <alignment horizontal="center" vertical="center"/>
    </xf>
    <xf numFmtId="3" fontId="27" fillId="0" borderId="5" xfId="0" applyNumberFormat="1" applyFont="1" applyBorder="1" applyAlignment="1">
      <alignment vertical="center"/>
    </xf>
    <xf numFmtId="0" fontId="21" fillId="8" borderId="5" xfId="0" applyFont="1" applyFill="1" applyBorder="1" applyAlignment="1">
      <alignment vertical="center"/>
    </xf>
    <xf numFmtId="0" fontId="18" fillId="8" borderId="5" xfId="0" applyFont="1" applyFill="1" applyBorder="1" applyAlignment="1">
      <alignment horizontal="left" vertical="center" indent="1"/>
    </xf>
    <xf numFmtId="3" fontId="18" fillId="0" borderId="5" xfId="0" applyNumberFormat="1" applyFont="1" applyBorder="1" applyAlignment="1">
      <alignment vertical="center"/>
    </xf>
    <xf numFmtId="3" fontId="36" fillId="0" borderId="5" xfId="0" applyNumberFormat="1" applyFont="1" applyBorder="1" applyAlignment="1">
      <alignment vertical="center"/>
    </xf>
    <xf numFmtId="0" fontId="20" fillId="8" borderId="5" xfId="0" applyFont="1" applyFill="1" applyBorder="1" applyAlignment="1">
      <alignment horizontal="left" vertical="center" indent="2"/>
    </xf>
    <xf numFmtId="4" fontId="11" fillId="0" borderId="0" xfId="0" applyNumberFormat="1" applyFont="1"/>
    <xf numFmtId="3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/>
    </xf>
    <xf numFmtId="4" fontId="27" fillId="3" borderId="5" xfId="0" applyNumberFormat="1" applyFont="1" applyFill="1" applyBorder="1" applyAlignment="1">
      <alignment horizontal="center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3" borderId="7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147E-FBB8-48F2-86A7-E63907F028E1}">
  <dimension ref="A1:U262"/>
  <sheetViews>
    <sheetView tabSelected="1" topLeftCell="A8" zoomScale="70" zoomScaleNormal="70" workbookViewId="0">
      <selection activeCell="A17" sqref="A17:N103"/>
    </sheetView>
  </sheetViews>
  <sheetFormatPr baseColWidth="10" defaultRowHeight="15.75" x14ac:dyDescent="0.25"/>
  <cols>
    <col min="1" max="1" width="81.85546875" customWidth="1"/>
    <col min="2" max="2" width="18.42578125" style="42" customWidth="1"/>
    <col min="3" max="3" width="18.7109375" style="42" customWidth="1"/>
    <col min="4" max="4" width="15" style="42" customWidth="1"/>
    <col min="5" max="6" width="19.85546875" style="101" customWidth="1"/>
    <col min="7" max="7" width="15.5703125" style="102" customWidth="1"/>
    <col min="8" max="8" width="18.5703125" style="101" customWidth="1"/>
    <col min="9" max="9" width="19.42578125" style="101" customWidth="1"/>
    <col min="10" max="10" width="15.7109375" style="42" customWidth="1"/>
    <col min="11" max="11" width="14.42578125" style="42" customWidth="1"/>
    <col min="12" max="12" width="14" style="42" customWidth="1"/>
    <col min="13" max="13" width="16.28515625" style="103" customWidth="1"/>
    <col min="14" max="14" width="18" style="103" customWidth="1"/>
    <col min="16" max="16" width="18" style="1" customWidth="1"/>
  </cols>
  <sheetData>
    <row r="1" spans="1:21" ht="20.25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21" ht="20.25" x14ac:dyDescent="0.2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21" ht="24.75" customHeight="1" x14ac:dyDescent="0.2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21" ht="21" customHeight="1" x14ac:dyDescent="0.2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21" ht="21" customHeight="1" x14ac:dyDescent="0.2">
      <c r="A5" s="145" t="s">
        <v>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21" ht="21" customHeight="1" x14ac:dyDescent="0.2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21" ht="21" customHeight="1" x14ac:dyDescent="0.3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21" ht="54.95" customHeight="1" x14ac:dyDescent="0.2">
      <c r="A8" s="136" t="s">
        <v>6</v>
      </c>
      <c r="B8" s="106" t="s">
        <v>7</v>
      </c>
      <c r="C8" s="107"/>
      <c r="D8" s="139" t="s">
        <v>8</v>
      </c>
      <c r="E8" s="119" t="s">
        <v>9</v>
      </c>
      <c r="F8" s="119"/>
      <c r="G8" s="119"/>
      <c r="H8" s="141" t="s">
        <v>10</v>
      </c>
      <c r="I8" s="141" t="s">
        <v>11</v>
      </c>
      <c r="J8" s="139" t="s">
        <v>12</v>
      </c>
      <c r="K8" s="143" t="s">
        <v>13</v>
      </c>
      <c r="L8" s="144"/>
      <c r="M8" s="106" t="s">
        <v>14</v>
      </c>
      <c r="N8" s="107"/>
    </row>
    <row r="9" spans="1:21" ht="65.099999999999994" customHeight="1" x14ac:dyDescent="0.2">
      <c r="A9" s="137"/>
      <c r="B9" s="2" t="s">
        <v>15</v>
      </c>
      <c r="C9" s="2" t="s">
        <v>16</v>
      </c>
      <c r="D9" s="140"/>
      <c r="E9" s="2" t="s">
        <v>17</v>
      </c>
      <c r="F9" s="2" t="s">
        <v>14</v>
      </c>
      <c r="G9" s="3" t="s">
        <v>18</v>
      </c>
      <c r="H9" s="142"/>
      <c r="I9" s="142"/>
      <c r="J9" s="140"/>
      <c r="K9" s="2" t="s">
        <v>19</v>
      </c>
      <c r="L9" s="2" t="s">
        <v>20</v>
      </c>
      <c r="M9" s="4" t="s">
        <v>21</v>
      </c>
      <c r="N9" s="4" t="s">
        <v>22</v>
      </c>
    </row>
    <row r="10" spans="1:21" ht="30" customHeight="1" x14ac:dyDescent="0.2">
      <c r="A10" s="138"/>
      <c r="B10" s="5">
        <v>1</v>
      </c>
      <c r="C10" s="5">
        <v>2</v>
      </c>
      <c r="D10" s="5">
        <v>3</v>
      </c>
      <c r="E10" s="5">
        <v>4</v>
      </c>
      <c r="F10" s="5" t="s">
        <v>23</v>
      </c>
      <c r="G10" s="3">
        <v>6</v>
      </c>
      <c r="H10" s="3">
        <v>7</v>
      </c>
      <c r="I10" s="3" t="s">
        <v>24</v>
      </c>
      <c r="J10" s="5">
        <v>9</v>
      </c>
      <c r="K10" s="2" t="s">
        <v>25</v>
      </c>
      <c r="L10" s="2" t="s">
        <v>26</v>
      </c>
      <c r="M10" s="6" t="s">
        <v>27</v>
      </c>
      <c r="N10" s="6" t="s">
        <v>28</v>
      </c>
    </row>
    <row r="11" spans="1:21" ht="8.25" customHeight="1" x14ac:dyDescent="0.2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</row>
    <row r="12" spans="1:21" ht="35.1" customHeight="1" x14ac:dyDescent="0.2">
      <c r="A12" s="7" t="s">
        <v>29</v>
      </c>
      <c r="B12" s="8">
        <f t="shared" ref="B12:H12" si="0">+B14+B15</f>
        <v>295622310</v>
      </c>
      <c r="C12" s="8">
        <f t="shared" si="0"/>
        <v>295625310</v>
      </c>
      <c r="D12" s="8">
        <f t="shared" si="0"/>
        <v>234631067</v>
      </c>
      <c r="E12" s="8">
        <f t="shared" si="0"/>
        <v>74956514</v>
      </c>
      <c r="F12" s="9">
        <f>E12/D12*100</f>
        <v>31.946542697178288</v>
      </c>
      <c r="G12" s="8">
        <f t="shared" si="0"/>
        <v>71360477</v>
      </c>
      <c r="H12" s="8">
        <f t="shared" si="0"/>
        <v>4143493</v>
      </c>
      <c r="I12" s="8">
        <f>+E12+G12+H12</f>
        <v>150460484</v>
      </c>
      <c r="J12" s="8">
        <f>+J14+J15</f>
        <v>41365964</v>
      </c>
      <c r="K12" s="8">
        <f>+D12-I12</f>
        <v>84170583</v>
      </c>
      <c r="L12" s="8">
        <f>+C12-I12</f>
        <v>145164826</v>
      </c>
      <c r="M12" s="10">
        <f>+I12/D12*100</f>
        <v>64.126411699777165</v>
      </c>
      <c r="N12" s="10">
        <f>+I12/C12*100</f>
        <v>50.895670604117086</v>
      </c>
      <c r="P12" s="11"/>
    </row>
    <row r="13" spans="1:21" ht="6.75" customHeight="1" x14ac:dyDescent="0.2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</row>
    <row r="14" spans="1:21" ht="24.95" customHeight="1" x14ac:dyDescent="0.2">
      <c r="A14" s="12" t="s">
        <v>30</v>
      </c>
      <c r="B14" s="13">
        <f t="shared" ref="B14:H14" si="1">+B23</f>
        <v>106650000</v>
      </c>
      <c r="C14" s="13">
        <f t="shared" si="1"/>
        <v>106235191</v>
      </c>
      <c r="D14" s="13">
        <f t="shared" si="1"/>
        <v>45393936</v>
      </c>
      <c r="E14" s="13">
        <f t="shared" si="1"/>
        <v>26983822</v>
      </c>
      <c r="F14" s="14">
        <f>E14/D14*100</f>
        <v>59.443671066549506</v>
      </c>
      <c r="G14" s="13">
        <f>+G23</f>
        <v>3368048</v>
      </c>
      <c r="H14" s="13">
        <f t="shared" si="1"/>
        <v>1014674</v>
      </c>
      <c r="I14" s="13">
        <f>+E14+G14+H14</f>
        <v>31366544</v>
      </c>
      <c r="J14" s="13">
        <f>+J23</f>
        <v>15701354</v>
      </c>
      <c r="K14" s="13">
        <f>+D14-I14</f>
        <v>14027392</v>
      </c>
      <c r="L14" s="13">
        <f>+C14-I14</f>
        <v>74868647</v>
      </c>
      <c r="M14" s="15">
        <f>+I14/D14*100</f>
        <v>69.098533337140012</v>
      </c>
      <c r="N14" s="15">
        <f>+I14/C14*100</f>
        <v>29.525568415460373</v>
      </c>
      <c r="O14" s="16"/>
      <c r="P14" s="11"/>
      <c r="Q14" s="16"/>
      <c r="R14" s="16"/>
      <c r="S14" s="16"/>
      <c r="T14" s="16"/>
      <c r="U14" s="16"/>
    </row>
    <row r="15" spans="1:21" ht="24.95" customHeight="1" x14ac:dyDescent="0.2">
      <c r="A15" s="12" t="s">
        <v>31</v>
      </c>
      <c r="B15" s="13">
        <f t="shared" ref="B15:H15" si="2">+B112</f>
        <v>188972310</v>
      </c>
      <c r="C15" s="13">
        <f>+C112</f>
        <v>189390119</v>
      </c>
      <c r="D15" s="13">
        <f>+D112</f>
        <v>189237131</v>
      </c>
      <c r="E15" s="13">
        <f>+E112</f>
        <v>47972692</v>
      </c>
      <c r="F15" s="14">
        <f>+F112</f>
        <v>25.350570338122491</v>
      </c>
      <c r="G15" s="13">
        <f>+G112</f>
        <v>67992429</v>
      </c>
      <c r="H15" s="13">
        <f t="shared" si="2"/>
        <v>3128819</v>
      </c>
      <c r="I15" s="13">
        <f>+E15+G15+H15</f>
        <v>119093940</v>
      </c>
      <c r="J15" s="13">
        <f>+J112</f>
        <v>25664610</v>
      </c>
      <c r="K15" s="13">
        <f>+D15-I15</f>
        <v>70143191</v>
      </c>
      <c r="L15" s="13">
        <f>+C15-I15</f>
        <v>70296179</v>
      </c>
      <c r="M15" s="15">
        <f>+I15/D15*100</f>
        <v>62.933706176300042</v>
      </c>
      <c r="N15" s="15">
        <f>+I15/C15*100</f>
        <v>62.882868773106374</v>
      </c>
      <c r="O15" s="16"/>
      <c r="P15" s="11"/>
      <c r="Q15" s="16"/>
      <c r="R15" s="16"/>
      <c r="S15" s="16"/>
      <c r="T15" s="16"/>
      <c r="U15" s="16"/>
    </row>
    <row r="16" spans="1:21" ht="18" customHeight="1" x14ac:dyDescent="0.2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6"/>
      <c r="P16" s="11"/>
      <c r="Q16" s="16"/>
      <c r="R16" s="16"/>
      <c r="S16" s="16"/>
      <c r="T16" s="16"/>
      <c r="U16" s="16"/>
    </row>
    <row r="17" spans="1:16" ht="20.25" x14ac:dyDescent="0.2">
      <c r="A17" s="130" t="s">
        <v>32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6" s="17" customFormat="1" ht="18" customHeight="1" x14ac:dyDescent="0.2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P18" s="18"/>
    </row>
    <row r="19" spans="1:16" ht="54.95" customHeight="1" x14ac:dyDescent="0.2">
      <c r="A19" s="132" t="s">
        <v>6</v>
      </c>
      <c r="B19" s="133" t="s">
        <v>7</v>
      </c>
      <c r="C19" s="133"/>
      <c r="D19" s="118" t="s">
        <v>8</v>
      </c>
      <c r="E19" s="119" t="s">
        <v>9</v>
      </c>
      <c r="F19" s="119"/>
      <c r="G19" s="119"/>
      <c r="H19" s="134" t="s">
        <v>10</v>
      </c>
      <c r="I19" s="116" t="s">
        <v>11</v>
      </c>
      <c r="J19" s="118" t="s">
        <v>12</v>
      </c>
      <c r="K19" s="119" t="s">
        <v>13</v>
      </c>
      <c r="L19" s="119"/>
      <c r="M19" s="106" t="s">
        <v>14</v>
      </c>
      <c r="N19" s="107"/>
    </row>
    <row r="20" spans="1:16" ht="60" customHeight="1" x14ac:dyDescent="0.2">
      <c r="A20" s="132"/>
      <c r="B20" s="19" t="s">
        <v>15</v>
      </c>
      <c r="C20" s="19" t="s">
        <v>16</v>
      </c>
      <c r="D20" s="118"/>
      <c r="E20" s="19" t="s">
        <v>17</v>
      </c>
      <c r="F20" s="2" t="s">
        <v>14</v>
      </c>
      <c r="G20" s="20" t="s">
        <v>18</v>
      </c>
      <c r="H20" s="134"/>
      <c r="I20" s="117"/>
      <c r="J20" s="118"/>
      <c r="K20" s="19" t="s">
        <v>19</v>
      </c>
      <c r="L20" s="19" t="s">
        <v>20</v>
      </c>
      <c r="M20" s="4" t="s">
        <v>21</v>
      </c>
      <c r="N20" s="4" t="s">
        <v>22</v>
      </c>
    </row>
    <row r="21" spans="1:16" ht="30" customHeight="1" x14ac:dyDescent="0.2">
      <c r="A21" s="132"/>
      <c r="B21" s="5">
        <v>1</v>
      </c>
      <c r="C21" s="5">
        <v>2</v>
      </c>
      <c r="D21" s="5">
        <v>3</v>
      </c>
      <c r="E21" s="5">
        <v>4</v>
      </c>
      <c r="F21" s="5" t="s">
        <v>23</v>
      </c>
      <c r="G21" s="3">
        <v>6</v>
      </c>
      <c r="H21" s="3">
        <v>7</v>
      </c>
      <c r="I21" s="3" t="s">
        <v>24</v>
      </c>
      <c r="J21" s="5">
        <v>9</v>
      </c>
      <c r="K21" s="2" t="s">
        <v>25</v>
      </c>
      <c r="L21" s="2" t="s">
        <v>26</v>
      </c>
      <c r="M21" s="6" t="s">
        <v>27</v>
      </c>
      <c r="N21" s="6" t="s">
        <v>28</v>
      </c>
    </row>
    <row r="22" spans="1:16" ht="9.75" customHeight="1" x14ac:dyDescent="0.2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</row>
    <row r="23" spans="1:16" ht="35.1" customHeight="1" x14ac:dyDescent="0.2">
      <c r="A23" s="21" t="s">
        <v>33</v>
      </c>
      <c r="B23" s="22">
        <f>+B25+B32+B40+B48+B50+B57+B64+B76+B88</f>
        <v>106650000</v>
      </c>
      <c r="C23" s="22">
        <f>+C25+C32+C40+C48+C50+C57+C64+C76+C88</f>
        <v>106235191</v>
      </c>
      <c r="D23" s="22">
        <f>+D25+D32+D40+D48+D50+D57+D64+D76+D88</f>
        <v>45393936</v>
      </c>
      <c r="E23" s="22">
        <f>+E25+E32+E40+E48+E50+E57+E64+E76+E88</f>
        <v>26983822</v>
      </c>
      <c r="F23" s="23">
        <f>E23/D23*100</f>
        <v>59.443671066549506</v>
      </c>
      <c r="G23" s="22">
        <f>+G25+G32+G40+G48+G50+G57+G64+G76+G88</f>
        <v>3368048</v>
      </c>
      <c r="H23" s="22">
        <f>+H25+H32+H40+H48+H50+H57+H64+H76+H88</f>
        <v>1014674</v>
      </c>
      <c r="I23" s="22">
        <f t="shared" ref="I23:L23" si="3">+I25+I32+I40+I48+I50+I57+I64+I76+I88</f>
        <v>31366544</v>
      </c>
      <c r="J23" s="22">
        <f t="shared" si="3"/>
        <v>15701354</v>
      </c>
      <c r="K23" s="22">
        <f t="shared" si="3"/>
        <v>14027392</v>
      </c>
      <c r="L23" s="22">
        <f t="shared" si="3"/>
        <v>74868647</v>
      </c>
      <c r="M23" s="24">
        <f>+I23/D23*100</f>
        <v>69.098533337140012</v>
      </c>
      <c r="N23" s="24">
        <f>+I23/C23*100</f>
        <v>29.525568415460373</v>
      </c>
      <c r="P23" s="11"/>
    </row>
    <row r="24" spans="1:16" ht="9" customHeight="1" x14ac:dyDescent="0.2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</row>
    <row r="25" spans="1:16" ht="30" customHeight="1" x14ac:dyDescent="0.2">
      <c r="A25" s="25" t="s">
        <v>34</v>
      </c>
      <c r="B25" s="26">
        <f>+B26+B31</f>
        <v>25850782</v>
      </c>
      <c r="C25" s="26">
        <f t="shared" ref="C25:L25" si="4">+C26+C31</f>
        <v>25844642</v>
      </c>
      <c r="D25" s="26">
        <f t="shared" si="4"/>
        <v>7560034</v>
      </c>
      <c r="E25" s="26">
        <f t="shared" si="4"/>
        <v>6074639</v>
      </c>
      <c r="F25" s="27">
        <f>+E25/D25*100</f>
        <v>80.352006353410573</v>
      </c>
      <c r="G25" s="26">
        <f t="shared" si="4"/>
        <v>0</v>
      </c>
      <c r="H25" s="26">
        <f>+H26+H31</f>
        <v>0</v>
      </c>
      <c r="I25" s="26">
        <f t="shared" si="4"/>
        <v>6074639</v>
      </c>
      <c r="J25" s="26">
        <f t="shared" si="4"/>
        <v>5339198</v>
      </c>
      <c r="K25" s="26">
        <f t="shared" si="4"/>
        <v>1485395</v>
      </c>
      <c r="L25" s="26">
        <f t="shared" si="4"/>
        <v>19770003</v>
      </c>
      <c r="M25" s="28">
        <f t="shared" ref="M25:M67" si="5">+I25/D25*100</f>
        <v>80.352006353410573</v>
      </c>
      <c r="N25" s="28">
        <f t="shared" ref="N25:N67" si="6">+I25/C25*100</f>
        <v>23.504442429498539</v>
      </c>
    </row>
    <row r="26" spans="1:16" ht="24.95" customHeight="1" x14ac:dyDescent="0.2">
      <c r="A26" s="29" t="s">
        <v>35</v>
      </c>
      <c r="B26" s="30">
        <f>SUM(B27:B30)</f>
        <v>4194751</v>
      </c>
      <c r="C26" s="30">
        <f t="shared" ref="C26:L26" si="7">SUM(C27:C30)</f>
        <v>4193611</v>
      </c>
      <c r="D26" s="30">
        <f t="shared" si="7"/>
        <v>2481426</v>
      </c>
      <c r="E26" s="30">
        <f t="shared" si="7"/>
        <v>1046634</v>
      </c>
      <c r="F26" s="31">
        <f t="shared" ref="F26:F89" si="8">+E26/D26*100</f>
        <v>42.178731100584905</v>
      </c>
      <c r="G26" s="30">
        <f t="shared" si="7"/>
        <v>0</v>
      </c>
      <c r="H26" s="30">
        <f t="shared" si="7"/>
        <v>0</v>
      </c>
      <c r="I26" s="30">
        <f t="shared" si="7"/>
        <v>1046634</v>
      </c>
      <c r="J26" s="30">
        <f t="shared" si="7"/>
        <v>857378</v>
      </c>
      <c r="K26" s="30">
        <f t="shared" si="7"/>
        <v>1434792</v>
      </c>
      <c r="L26" s="30">
        <f t="shared" si="7"/>
        <v>3146977</v>
      </c>
      <c r="M26" s="32">
        <f t="shared" si="5"/>
        <v>42.178731100584905</v>
      </c>
      <c r="N26" s="32">
        <f t="shared" si="6"/>
        <v>24.957822745123476</v>
      </c>
      <c r="P26" s="11"/>
    </row>
    <row r="27" spans="1:16" s="36" customFormat="1" ht="20.100000000000001" customHeight="1" x14ac:dyDescent="0.2">
      <c r="A27" s="33" t="s">
        <v>35</v>
      </c>
      <c r="B27" s="34">
        <v>1409149</v>
      </c>
      <c r="C27" s="34">
        <v>1409149</v>
      </c>
      <c r="D27" s="34">
        <v>524821</v>
      </c>
      <c r="E27" s="34">
        <v>366002</v>
      </c>
      <c r="F27" s="31">
        <f t="shared" si="8"/>
        <v>69.738444155245318</v>
      </c>
      <c r="G27" s="34"/>
      <c r="H27" s="34"/>
      <c r="I27" s="34">
        <f>+E27+G27+H27</f>
        <v>366002</v>
      </c>
      <c r="J27" s="34">
        <v>335212</v>
      </c>
      <c r="K27" s="34">
        <f>+D27-I27</f>
        <v>158819</v>
      </c>
      <c r="L27" s="34">
        <f>+C27-I27</f>
        <v>1043147</v>
      </c>
      <c r="M27" s="35">
        <f>+I27/D27*100</f>
        <v>69.738444155245318</v>
      </c>
      <c r="N27" s="35">
        <f>+I27/C27*100</f>
        <v>25.973264715086909</v>
      </c>
      <c r="P27" s="11"/>
    </row>
    <row r="28" spans="1:16" ht="20.100000000000001" customHeight="1" x14ac:dyDescent="0.2">
      <c r="A28" s="33" t="s">
        <v>36</v>
      </c>
      <c r="B28" s="34">
        <v>2093972</v>
      </c>
      <c r="C28" s="34">
        <v>2089472</v>
      </c>
      <c r="D28" s="34">
        <v>1728429</v>
      </c>
      <c r="E28" s="34">
        <v>528217</v>
      </c>
      <c r="F28" s="31">
        <f t="shared" si="8"/>
        <v>30.560526350807582</v>
      </c>
      <c r="G28" s="34"/>
      <c r="H28" s="34"/>
      <c r="I28" s="34">
        <f t="shared" ref="I28:I30" si="9">+E28+G28+H28</f>
        <v>528217</v>
      </c>
      <c r="J28" s="34">
        <v>469658</v>
      </c>
      <c r="K28" s="34">
        <f t="shared" ref="K28:K30" si="10">+D28-I28</f>
        <v>1200212</v>
      </c>
      <c r="L28" s="34">
        <f>+C28-I28</f>
        <v>1561255</v>
      </c>
      <c r="M28" s="35">
        <f t="shared" si="5"/>
        <v>30.560526350807582</v>
      </c>
      <c r="N28" s="35">
        <f t="shared" si="6"/>
        <v>25.279927177775058</v>
      </c>
      <c r="P28" s="11"/>
    </row>
    <row r="29" spans="1:16" s="36" customFormat="1" ht="20.100000000000001" customHeight="1" x14ac:dyDescent="0.2">
      <c r="A29" s="33" t="s">
        <v>37</v>
      </c>
      <c r="B29" s="34">
        <v>591756</v>
      </c>
      <c r="C29" s="34">
        <v>596786</v>
      </c>
      <c r="D29" s="34">
        <v>167238</v>
      </c>
      <c r="E29" s="34">
        <v>142656</v>
      </c>
      <c r="F29" s="31">
        <f t="shared" si="8"/>
        <v>85.30118752915007</v>
      </c>
      <c r="G29" s="34"/>
      <c r="H29" s="34"/>
      <c r="I29" s="34">
        <f t="shared" si="9"/>
        <v>142656</v>
      </c>
      <c r="J29" s="34">
        <v>49168</v>
      </c>
      <c r="K29" s="34">
        <f t="shared" si="10"/>
        <v>24582</v>
      </c>
      <c r="L29" s="34">
        <f>+C29-I29</f>
        <v>454130</v>
      </c>
      <c r="M29" s="35">
        <f t="shared" si="5"/>
        <v>85.30118752915007</v>
      </c>
      <c r="N29" s="35">
        <f t="shared" si="6"/>
        <v>23.90404600644117</v>
      </c>
      <c r="P29" s="11"/>
    </row>
    <row r="30" spans="1:16" ht="20.100000000000001" customHeight="1" x14ac:dyDescent="0.2">
      <c r="A30" s="33" t="s">
        <v>38</v>
      </c>
      <c r="B30" s="34">
        <v>99874</v>
      </c>
      <c r="C30" s="34">
        <v>98204</v>
      </c>
      <c r="D30" s="34">
        <v>60938</v>
      </c>
      <c r="E30" s="34">
        <v>9759</v>
      </c>
      <c r="F30" s="31">
        <f t="shared" si="8"/>
        <v>16.014637828612688</v>
      </c>
      <c r="G30" s="34"/>
      <c r="H30" s="34"/>
      <c r="I30" s="34">
        <f t="shared" si="9"/>
        <v>9759</v>
      </c>
      <c r="J30" s="34">
        <v>3340</v>
      </c>
      <c r="K30" s="34">
        <f t="shared" si="10"/>
        <v>51179</v>
      </c>
      <c r="L30" s="34">
        <f>+C30-I30</f>
        <v>88445</v>
      </c>
      <c r="M30" s="35">
        <f t="shared" si="5"/>
        <v>16.014637828612688</v>
      </c>
      <c r="N30" s="35">
        <f t="shared" si="6"/>
        <v>9.9374770885096328</v>
      </c>
      <c r="P30" s="11"/>
    </row>
    <row r="31" spans="1:16" s="36" customFormat="1" ht="24.95" customHeight="1" x14ac:dyDescent="0.2">
      <c r="A31" s="29" t="s">
        <v>39</v>
      </c>
      <c r="B31" s="30">
        <v>21656031</v>
      </c>
      <c r="C31" s="30">
        <v>21651031</v>
      </c>
      <c r="D31" s="30">
        <v>5078608</v>
      </c>
      <c r="E31" s="30">
        <v>5028005</v>
      </c>
      <c r="F31" s="31">
        <f t="shared" si="8"/>
        <v>99.003604924814042</v>
      </c>
      <c r="G31" s="30"/>
      <c r="H31" s="30"/>
      <c r="I31" s="30">
        <f>+E31+G31+H31</f>
        <v>5028005</v>
      </c>
      <c r="J31" s="30">
        <v>4481820</v>
      </c>
      <c r="K31" s="30">
        <f>+D31-I31</f>
        <v>50603</v>
      </c>
      <c r="L31" s="30">
        <f>+C31-I31</f>
        <v>16623026</v>
      </c>
      <c r="M31" s="32">
        <f t="shared" si="5"/>
        <v>99.003604924814042</v>
      </c>
      <c r="N31" s="32">
        <f t="shared" si="6"/>
        <v>23.22293566528079</v>
      </c>
      <c r="P31" s="11"/>
    </row>
    <row r="32" spans="1:16" ht="30" customHeight="1" x14ac:dyDescent="0.2">
      <c r="A32" s="25" t="s">
        <v>40</v>
      </c>
      <c r="B32" s="37">
        <f>+B33+B35+B38</f>
        <v>18977087</v>
      </c>
      <c r="C32" s="37">
        <f t="shared" ref="C32:L32" si="11">+C33+C35+C38</f>
        <v>19230313</v>
      </c>
      <c r="D32" s="37">
        <f t="shared" si="11"/>
        <v>10635253</v>
      </c>
      <c r="E32" s="37">
        <f t="shared" si="11"/>
        <v>4564247</v>
      </c>
      <c r="F32" s="27">
        <f t="shared" si="8"/>
        <v>42.916205190417188</v>
      </c>
      <c r="G32" s="37">
        <f t="shared" si="11"/>
        <v>788185</v>
      </c>
      <c r="H32" s="37">
        <f t="shared" si="11"/>
        <v>4158</v>
      </c>
      <c r="I32" s="37">
        <f t="shared" si="11"/>
        <v>5356590</v>
      </c>
      <c r="J32" s="37">
        <f>+J33+J35+J38</f>
        <v>2980561</v>
      </c>
      <c r="K32" s="37">
        <f t="shared" si="11"/>
        <v>5278663</v>
      </c>
      <c r="L32" s="37">
        <f t="shared" si="11"/>
        <v>13873723</v>
      </c>
      <c r="M32" s="38">
        <f t="shared" si="5"/>
        <v>50.366361759330033</v>
      </c>
      <c r="N32" s="38">
        <f t="shared" si="6"/>
        <v>27.85492883033157</v>
      </c>
      <c r="P32" s="11"/>
    </row>
    <row r="33" spans="1:16" s="36" customFormat="1" ht="24.95" customHeight="1" x14ac:dyDescent="0.2">
      <c r="A33" s="29" t="s">
        <v>41</v>
      </c>
      <c r="B33" s="30">
        <f>+B34</f>
        <v>2693812</v>
      </c>
      <c r="C33" s="30">
        <f t="shared" ref="C33:L33" si="12">+C34</f>
        <v>3006068</v>
      </c>
      <c r="D33" s="30">
        <f t="shared" si="12"/>
        <v>1459548</v>
      </c>
      <c r="E33" s="30">
        <f>+E34</f>
        <v>822756</v>
      </c>
      <c r="F33" s="31">
        <f t="shared" si="8"/>
        <v>56.370602405676273</v>
      </c>
      <c r="G33" s="30">
        <f t="shared" si="12"/>
        <v>50000</v>
      </c>
      <c r="H33" s="30">
        <f t="shared" si="12"/>
        <v>0</v>
      </c>
      <c r="I33" s="30">
        <f t="shared" si="12"/>
        <v>872756</v>
      </c>
      <c r="J33" s="30">
        <f t="shared" si="12"/>
        <v>542794</v>
      </c>
      <c r="K33" s="30">
        <f t="shared" si="12"/>
        <v>586792</v>
      </c>
      <c r="L33" s="30">
        <f t="shared" si="12"/>
        <v>2133312</v>
      </c>
      <c r="M33" s="32">
        <f t="shared" si="5"/>
        <v>59.796320504704191</v>
      </c>
      <c r="N33" s="32">
        <f t="shared" si="6"/>
        <v>29.033142297512899</v>
      </c>
      <c r="P33" s="11"/>
    </row>
    <row r="34" spans="1:16" ht="20.100000000000001" customHeight="1" x14ac:dyDescent="0.2">
      <c r="A34" s="33" t="s">
        <v>42</v>
      </c>
      <c r="B34" s="34">
        <v>2693812</v>
      </c>
      <c r="C34" s="34">
        <v>3006068</v>
      </c>
      <c r="D34" s="34">
        <v>1459548</v>
      </c>
      <c r="E34" s="34">
        <v>822756</v>
      </c>
      <c r="F34" s="31">
        <f t="shared" si="8"/>
        <v>56.370602405676273</v>
      </c>
      <c r="G34" s="34">
        <v>50000</v>
      </c>
      <c r="H34" s="34"/>
      <c r="I34" s="34">
        <f>+E34+G34+H34</f>
        <v>872756</v>
      </c>
      <c r="J34" s="34">
        <v>542794</v>
      </c>
      <c r="K34" s="34">
        <f>+D34-I34</f>
        <v>586792</v>
      </c>
      <c r="L34" s="34">
        <f>+C34-I34</f>
        <v>2133312</v>
      </c>
      <c r="M34" s="39">
        <f t="shared" si="5"/>
        <v>59.796320504704191</v>
      </c>
      <c r="N34" s="39">
        <f t="shared" si="6"/>
        <v>29.033142297512899</v>
      </c>
      <c r="P34" s="11"/>
    </row>
    <row r="35" spans="1:16" ht="24.95" customHeight="1" x14ac:dyDescent="0.2">
      <c r="A35" s="29" t="s">
        <v>43</v>
      </c>
      <c r="B35" s="30">
        <f>+B36+B37</f>
        <v>7104351</v>
      </c>
      <c r="C35" s="30">
        <f t="shared" ref="C35:L35" si="13">+C36+C37</f>
        <v>6794107</v>
      </c>
      <c r="D35" s="30">
        <f t="shared" si="13"/>
        <v>4106857</v>
      </c>
      <c r="E35" s="30">
        <f>+E36+E37</f>
        <v>1236104</v>
      </c>
      <c r="F35" s="31">
        <f t="shared" si="8"/>
        <v>30.098540075780576</v>
      </c>
      <c r="G35" s="30">
        <f t="shared" si="13"/>
        <v>738185</v>
      </c>
      <c r="H35" s="30">
        <f t="shared" si="13"/>
        <v>325</v>
      </c>
      <c r="I35" s="30">
        <f t="shared" si="13"/>
        <v>1974614</v>
      </c>
      <c r="J35" s="30">
        <f t="shared" si="13"/>
        <v>889602</v>
      </c>
      <c r="K35" s="30">
        <f t="shared" si="13"/>
        <v>2132243</v>
      </c>
      <c r="L35" s="30">
        <f t="shared" si="13"/>
        <v>4819493</v>
      </c>
      <c r="M35" s="32">
        <f t="shared" si="5"/>
        <v>48.080904691836118</v>
      </c>
      <c r="N35" s="32">
        <f t="shared" si="6"/>
        <v>29.063628229581902</v>
      </c>
      <c r="P35" s="11"/>
    </row>
    <row r="36" spans="1:16" s="36" customFormat="1" ht="20.100000000000001" customHeight="1" x14ac:dyDescent="0.2">
      <c r="A36" s="33" t="s">
        <v>43</v>
      </c>
      <c r="B36" s="34">
        <v>846455</v>
      </c>
      <c r="C36" s="34">
        <v>845969</v>
      </c>
      <c r="D36" s="34">
        <v>230832</v>
      </c>
      <c r="E36" s="34">
        <v>207754</v>
      </c>
      <c r="F36" s="31">
        <f t="shared" si="8"/>
        <v>90.002252720593333</v>
      </c>
      <c r="G36" s="34"/>
      <c r="H36" s="34">
        <v>325</v>
      </c>
      <c r="I36" s="34">
        <f>+E36+G36+H36</f>
        <v>208079</v>
      </c>
      <c r="J36" s="34">
        <v>69971</v>
      </c>
      <c r="K36" s="34">
        <f>+D36-I36</f>
        <v>22753</v>
      </c>
      <c r="L36" s="34">
        <f>+C36-I36</f>
        <v>637890</v>
      </c>
      <c r="M36" s="35">
        <f t="shared" si="5"/>
        <v>90.14304775767657</v>
      </c>
      <c r="N36" s="35">
        <f t="shared" si="6"/>
        <v>24.596527768748029</v>
      </c>
      <c r="P36" s="11"/>
    </row>
    <row r="37" spans="1:16" s="36" customFormat="1" ht="20.100000000000001" customHeight="1" x14ac:dyDescent="0.2">
      <c r="A37" s="33" t="s">
        <v>44</v>
      </c>
      <c r="B37" s="34">
        <v>6257896</v>
      </c>
      <c r="C37" s="34">
        <v>5948138</v>
      </c>
      <c r="D37" s="34">
        <v>3876025</v>
      </c>
      <c r="E37" s="34">
        <v>1028350</v>
      </c>
      <c r="F37" s="31">
        <f t="shared" si="8"/>
        <v>26.531046626376249</v>
      </c>
      <c r="G37" s="34">
        <v>738185</v>
      </c>
      <c r="H37" s="34"/>
      <c r="I37" s="34">
        <f>+E37+G37+H37</f>
        <v>1766535</v>
      </c>
      <c r="J37" s="34">
        <v>819631</v>
      </c>
      <c r="K37" s="34">
        <f>+D37-I37</f>
        <v>2109490</v>
      </c>
      <c r="L37" s="34">
        <f>+C37-I37</f>
        <v>4181603</v>
      </c>
      <c r="M37" s="35">
        <f t="shared" si="5"/>
        <v>45.575944427603019</v>
      </c>
      <c r="N37" s="35">
        <f t="shared" si="6"/>
        <v>29.698957892369005</v>
      </c>
      <c r="P37" s="11"/>
    </row>
    <row r="38" spans="1:16" ht="24.95" customHeight="1" x14ac:dyDescent="0.2">
      <c r="A38" s="29" t="s">
        <v>45</v>
      </c>
      <c r="B38" s="30">
        <f>+B39</f>
        <v>9178924</v>
      </c>
      <c r="C38" s="30">
        <f t="shared" ref="C38:L38" si="14">+C39</f>
        <v>9430138</v>
      </c>
      <c r="D38" s="30">
        <f t="shared" si="14"/>
        <v>5068848</v>
      </c>
      <c r="E38" s="30">
        <f t="shared" si="14"/>
        <v>2505387</v>
      </c>
      <c r="F38" s="31">
        <f t="shared" si="8"/>
        <v>49.427147943674775</v>
      </c>
      <c r="G38" s="30">
        <f t="shared" si="14"/>
        <v>0</v>
      </c>
      <c r="H38" s="30">
        <f t="shared" si="14"/>
        <v>3833</v>
      </c>
      <c r="I38" s="30">
        <f>+I39</f>
        <v>2509220</v>
      </c>
      <c r="J38" s="30">
        <f t="shared" si="14"/>
        <v>1548165</v>
      </c>
      <c r="K38" s="30">
        <f t="shared" si="14"/>
        <v>2559628</v>
      </c>
      <c r="L38" s="30">
        <f t="shared" si="14"/>
        <v>6920918</v>
      </c>
      <c r="M38" s="32">
        <f t="shared" si="5"/>
        <v>49.502766703598134</v>
      </c>
      <c r="N38" s="32">
        <f t="shared" si="6"/>
        <v>26.608518348299885</v>
      </c>
      <c r="P38" s="11"/>
    </row>
    <row r="39" spans="1:16" ht="20.100000000000001" customHeight="1" x14ac:dyDescent="0.2">
      <c r="A39" s="33" t="s">
        <v>46</v>
      </c>
      <c r="B39" s="34">
        <v>9178924</v>
      </c>
      <c r="C39" s="34">
        <v>9430138</v>
      </c>
      <c r="D39" s="34">
        <v>5068848</v>
      </c>
      <c r="E39" s="34">
        <v>2505387</v>
      </c>
      <c r="F39" s="31">
        <f t="shared" si="8"/>
        <v>49.427147943674775</v>
      </c>
      <c r="G39" s="34"/>
      <c r="H39" s="34">
        <v>3833</v>
      </c>
      <c r="I39" s="34">
        <f>+E39+G39+H39</f>
        <v>2509220</v>
      </c>
      <c r="J39" s="34">
        <v>1548165</v>
      </c>
      <c r="K39" s="34">
        <f>+D39-I39</f>
        <v>2559628</v>
      </c>
      <c r="L39" s="34">
        <f>+C39-I39</f>
        <v>6920918</v>
      </c>
      <c r="M39" s="39">
        <f t="shared" si="5"/>
        <v>49.502766703598134</v>
      </c>
      <c r="N39" s="39">
        <f t="shared" si="6"/>
        <v>26.608518348299885</v>
      </c>
      <c r="P39" s="11"/>
    </row>
    <row r="40" spans="1:16" s="36" customFormat="1" ht="30" customHeight="1" x14ac:dyDescent="0.2">
      <c r="A40" s="25" t="s">
        <v>47</v>
      </c>
      <c r="B40" s="37">
        <f>+B41+B44+B46</f>
        <v>2176235</v>
      </c>
      <c r="C40" s="37">
        <f t="shared" ref="C40:L40" si="15">+C41+C44+C46</f>
        <v>2228721</v>
      </c>
      <c r="D40" s="37">
        <f t="shared" si="15"/>
        <v>1104185</v>
      </c>
      <c r="E40" s="37">
        <f t="shared" si="15"/>
        <v>989910</v>
      </c>
      <c r="F40" s="27">
        <f t="shared" si="8"/>
        <v>89.650737874540951</v>
      </c>
      <c r="G40" s="37">
        <f t="shared" si="15"/>
        <v>0</v>
      </c>
      <c r="H40" s="37">
        <f t="shared" si="15"/>
        <v>18223</v>
      </c>
      <c r="I40" s="37">
        <f t="shared" si="15"/>
        <v>1008133</v>
      </c>
      <c r="J40" s="37">
        <f t="shared" si="15"/>
        <v>442230</v>
      </c>
      <c r="K40" s="37">
        <f t="shared" si="15"/>
        <v>96052</v>
      </c>
      <c r="L40" s="37">
        <f t="shared" si="15"/>
        <v>1220588</v>
      </c>
      <c r="M40" s="38">
        <f t="shared" si="5"/>
        <v>91.301095378039008</v>
      </c>
      <c r="N40" s="38">
        <f t="shared" si="6"/>
        <v>45.233701302226706</v>
      </c>
      <c r="P40" s="11"/>
    </row>
    <row r="41" spans="1:16" ht="24.95" customHeight="1" x14ac:dyDescent="0.2">
      <c r="A41" s="29" t="s">
        <v>48</v>
      </c>
      <c r="B41" s="30">
        <f>+B42+B43</f>
        <v>289009</v>
      </c>
      <c r="C41" s="30">
        <f t="shared" ref="C41:L41" si="16">+C42+C43</f>
        <v>289009</v>
      </c>
      <c r="D41" s="30">
        <f t="shared" si="16"/>
        <v>83863</v>
      </c>
      <c r="E41" s="30">
        <f t="shared" si="16"/>
        <v>66143</v>
      </c>
      <c r="F41" s="31">
        <f t="shared" si="8"/>
        <v>78.870300370842926</v>
      </c>
      <c r="G41" s="30">
        <f t="shared" si="16"/>
        <v>0</v>
      </c>
      <c r="H41" s="30">
        <f t="shared" si="16"/>
        <v>0</v>
      </c>
      <c r="I41" s="30">
        <f t="shared" si="16"/>
        <v>66143</v>
      </c>
      <c r="J41" s="30">
        <f t="shared" si="16"/>
        <v>21797</v>
      </c>
      <c r="K41" s="30">
        <f t="shared" si="16"/>
        <v>17720</v>
      </c>
      <c r="L41" s="30">
        <f t="shared" si="16"/>
        <v>222866</v>
      </c>
      <c r="M41" s="32">
        <f t="shared" si="5"/>
        <v>78.870300370842926</v>
      </c>
      <c r="N41" s="32">
        <f t="shared" si="6"/>
        <v>22.886138493956938</v>
      </c>
      <c r="P41" s="11"/>
    </row>
    <row r="42" spans="1:16" s="36" customFormat="1" ht="20.100000000000001" customHeight="1" x14ac:dyDescent="0.2">
      <c r="A42" s="33" t="s">
        <v>49</v>
      </c>
      <c r="B42" s="34">
        <v>261409</v>
      </c>
      <c r="C42" s="34">
        <v>261409</v>
      </c>
      <c r="D42" s="34">
        <v>70313</v>
      </c>
      <c r="E42" s="34">
        <v>63206</v>
      </c>
      <c r="F42" s="31">
        <f t="shared" si="8"/>
        <v>89.892338543370357</v>
      </c>
      <c r="G42" s="34"/>
      <c r="H42" s="34"/>
      <c r="I42" s="34">
        <f>+E42+G42+H42</f>
        <v>63206</v>
      </c>
      <c r="J42" s="34">
        <v>21605</v>
      </c>
      <c r="K42" s="34">
        <f>+D42-I42</f>
        <v>7107</v>
      </c>
      <c r="L42" s="34">
        <f>+C42-I42</f>
        <v>198203</v>
      </c>
      <c r="M42" s="39">
        <f t="shared" si="5"/>
        <v>89.892338543370357</v>
      </c>
      <c r="N42" s="39">
        <f t="shared" si="6"/>
        <v>24.178968589451781</v>
      </c>
      <c r="P42" s="11"/>
    </row>
    <row r="43" spans="1:16" ht="20.100000000000001" customHeight="1" x14ac:dyDescent="0.2">
      <c r="A43" s="40" t="s">
        <v>50</v>
      </c>
      <c r="B43" s="34">
        <v>27600</v>
      </c>
      <c r="C43" s="34">
        <v>27600</v>
      </c>
      <c r="D43" s="34">
        <v>13550</v>
      </c>
      <c r="E43" s="34">
        <v>2937</v>
      </c>
      <c r="F43" s="31">
        <f t="shared" si="8"/>
        <v>21.675276752767527</v>
      </c>
      <c r="G43" s="34"/>
      <c r="H43" s="34"/>
      <c r="I43" s="34">
        <f>+E43+G43+H43</f>
        <v>2937</v>
      </c>
      <c r="J43" s="34">
        <v>192</v>
      </c>
      <c r="K43" s="34">
        <f>+D43-I43</f>
        <v>10613</v>
      </c>
      <c r="L43" s="34">
        <f>+C43-I43</f>
        <v>24663</v>
      </c>
      <c r="M43" s="39">
        <f t="shared" si="5"/>
        <v>21.675276752767527</v>
      </c>
      <c r="N43" s="39">
        <f t="shared" si="6"/>
        <v>10.641304347826088</v>
      </c>
      <c r="P43" s="11"/>
    </row>
    <row r="44" spans="1:16" ht="30" customHeight="1" x14ac:dyDescent="0.2">
      <c r="A44" s="29" t="s">
        <v>51</v>
      </c>
      <c r="B44" s="30">
        <f>+B45</f>
        <v>1731725</v>
      </c>
      <c r="C44" s="30">
        <f t="shared" ref="C44:L44" si="17">+C45</f>
        <v>1783811</v>
      </c>
      <c r="D44" s="30">
        <f t="shared" si="17"/>
        <v>957974</v>
      </c>
      <c r="E44" s="30">
        <f t="shared" si="17"/>
        <v>895923</v>
      </c>
      <c r="F44" s="31">
        <f t="shared" si="8"/>
        <v>93.522684331725088</v>
      </c>
      <c r="G44" s="30">
        <f t="shared" si="17"/>
        <v>0</v>
      </c>
      <c r="H44" s="30">
        <f t="shared" si="17"/>
        <v>13223</v>
      </c>
      <c r="I44" s="30">
        <f t="shared" si="17"/>
        <v>909146</v>
      </c>
      <c r="J44" s="30">
        <f t="shared" si="17"/>
        <v>408142</v>
      </c>
      <c r="K44" s="30">
        <f t="shared" si="17"/>
        <v>48828</v>
      </c>
      <c r="L44" s="30">
        <f t="shared" si="17"/>
        <v>874665</v>
      </c>
      <c r="M44" s="32">
        <f t="shared" si="5"/>
        <v>94.902993191882032</v>
      </c>
      <c r="N44" s="32">
        <f t="shared" si="6"/>
        <v>50.966498132369409</v>
      </c>
      <c r="P44" s="11"/>
    </row>
    <row r="45" spans="1:16" s="36" customFormat="1" ht="20.100000000000001" customHeight="1" x14ac:dyDescent="0.2">
      <c r="A45" s="40" t="s">
        <v>52</v>
      </c>
      <c r="B45" s="34">
        <v>1731725</v>
      </c>
      <c r="C45" s="34">
        <v>1783811</v>
      </c>
      <c r="D45" s="34">
        <v>957974</v>
      </c>
      <c r="E45" s="34">
        <v>895923</v>
      </c>
      <c r="F45" s="31">
        <f t="shared" si="8"/>
        <v>93.522684331725088</v>
      </c>
      <c r="G45" s="34"/>
      <c r="H45" s="34">
        <v>13223</v>
      </c>
      <c r="I45" s="34">
        <f>+E45+G45+H45</f>
        <v>909146</v>
      </c>
      <c r="J45" s="34">
        <v>408142</v>
      </c>
      <c r="K45" s="34">
        <f>+D45-I45</f>
        <v>48828</v>
      </c>
      <c r="L45" s="34">
        <f>+C45-I45</f>
        <v>874665</v>
      </c>
      <c r="M45" s="39">
        <f t="shared" si="5"/>
        <v>94.902993191882032</v>
      </c>
      <c r="N45" s="39">
        <f t="shared" si="6"/>
        <v>50.966498132369409</v>
      </c>
      <c r="P45" s="11"/>
    </row>
    <row r="46" spans="1:16" ht="24.95" customHeight="1" x14ac:dyDescent="0.2">
      <c r="A46" s="29" t="s">
        <v>53</v>
      </c>
      <c r="B46" s="30">
        <f>+B47</f>
        <v>155501</v>
      </c>
      <c r="C46" s="30">
        <f t="shared" ref="C46:L46" si="18">+C47</f>
        <v>155901</v>
      </c>
      <c r="D46" s="30">
        <f t="shared" si="18"/>
        <v>62348</v>
      </c>
      <c r="E46" s="30">
        <f t="shared" si="18"/>
        <v>27844</v>
      </c>
      <c r="F46" s="31">
        <f t="shared" si="8"/>
        <v>44.659010714056585</v>
      </c>
      <c r="G46" s="30">
        <f t="shared" si="18"/>
        <v>0</v>
      </c>
      <c r="H46" s="30">
        <f t="shared" si="18"/>
        <v>5000</v>
      </c>
      <c r="I46" s="30">
        <f t="shared" si="18"/>
        <v>32844</v>
      </c>
      <c r="J46" s="30">
        <f t="shared" si="18"/>
        <v>12291</v>
      </c>
      <c r="K46" s="30">
        <f t="shared" si="18"/>
        <v>29504</v>
      </c>
      <c r="L46" s="30">
        <f t="shared" si="18"/>
        <v>123057</v>
      </c>
      <c r="M46" s="32">
        <f t="shared" si="5"/>
        <v>52.678514146404055</v>
      </c>
      <c r="N46" s="32">
        <f t="shared" si="6"/>
        <v>21.067215733061364</v>
      </c>
      <c r="P46" s="11"/>
    </row>
    <row r="47" spans="1:16" s="36" customFormat="1" ht="20.100000000000001" customHeight="1" x14ac:dyDescent="0.2">
      <c r="A47" s="40" t="s">
        <v>54</v>
      </c>
      <c r="B47" s="34">
        <v>155501</v>
      </c>
      <c r="C47" s="34">
        <v>155901</v>
      </c>
      <c r="D47" s="34">
        <v>62348</v>
      </c>
      <c r="E47" s="34">
        <v>27844</v>
      </c>
      <c r="F47" s="31">
        <f t="shared" si="8"/>
        <v>44.659010714056585</v>
      </c>
      <c r="G47" s="34"/>
      <c r="H47" s="34">
        <v>5000</v>
      </c>
      <c r="I47" s="34">
        <f>+E47+G47+H47</f>
        <v>32844</v>
      </c>
      <c r="J47" s="34">
        <v>12291</v>
      </c>
      <c r="K47" s="34">
        <f>+D47-I47</f>
        <v>29504</v>
      </c>
      <c r="L47" s="34">
        <f>+C47-I47</f>
        <v>123057</v>
      </c>
      <c r="M47" s="39">
        <f t="shared" si="5"/>
        <v>52.678514146404055</v>
      </c>
      <c r="N47" s="39">
        <f t="shared" si="6"/>
        <v>21.067215733061364</v>
      </c>
      <c r="P47" s="11"/>
    </row>
    <row r="48" spans="1:16" ht="30" customHeight="1" x14ac:dyDescent="0.2">
      <c r="A48" s="25" t="s">
        <v>55</v>
      </c>
      <c r="B48" s="37">
        <f>+B49</f>
        <v>2139627</v>
      </c>
      <c r="C48" s="37">
        <f t="shared" ref="C48:L48" si="19">+C49</f>
        <v>1259785</v>
      </c>
      <c r="D48" s="37">
        <f t="shared" si="19"/>
        <v>462315</v>
      </c>
      <c r="E48" s="37">
        <f t="shared" si="19"/>
        <v>84060</v>
      </c>
      <c r="F48" s="27">
        <f t="shared" si="8"/>
        <v>18.182408098374488</v>
      </c>
      <c r="G48" s="37">
        <f t="shared" si="19"/>
        <v>0</v>
      </c>
      <c r="H48" s="37">
        <f t="shared" si="19"/>
        <v>0</v>
      </c>
      <c r="I48" s="37">
        <f t="shared" si="19"/>
        <v>84060</v>
      </c>
      <c r="J48" s="37">
        <f t="shared" si="19"/>
        <v>28596</v>
      </c>
      <c r="K48" s="37">
        <f t="shared" si="19"/>
        <v>378255</v>
      </c>
      <c r="L48" s="37">
        <f t="shared" si="19"/>
        <v>1175725</v>
      </c>
      <c r="M48" s="38">
        <f t="shared" si="5"/>
        <v>18.182408098374488</v>
      </c>
      <c r="N48" s="38">
        <f t="shared" si="6"/>
        <v>6.6725671443936863</v>
      </c>
      <c r="P48" s="11"/>
    </row>
    <row r="49" spans="1:16" ht="24.95" customHeight="1" x14ac:dyDescent="0.2">
      <c r="A49" s="41" t="s">
        <v>56</v>
      </c>
      <c r="B49" s="30">
        <v>2139627</v>
      </c>
      <c r="C49" s="34">
        <v>1259785</v>
      </c>
      <c r="D49" s="34">
        <v>462315</v>
      </c>
      <c r="E49" s="34">
        <v>84060</v>
      </c>
      <c r="F49" s="31">
        <f t="shared" si="8"/>
        <v>18.182408098374488</v>
      </c>
      <c r="G49" s="34"/>
      <c r="H49" s="34"/>
      <c r="I49" s="34">
        <f>+E49+G49+H49</f>
        <v>84060</v>
      </c>
      <c r="J49" s="34">
        <v>28596</v>
      </c>
      <c r="K49" s="30">
        <f>+D49-I49</f>
        <v>378255</v>
      </c>
      <c r="L49" s="30">
        <f>+C49-I49</f>
        <v>1175725</v>
      </c>
      <c r="M49" s="32">
        <f t="shared" si="5"/>
        <v>18.182408098374488</v>
      </c>
      <c r="N49" s="32">
        <f t="shared" si="6"/>
        <v>6.6725671443936863</v>
      </c>
      <c r="P49" s="11"/>
    </row>
    <row r="50" spans="1:16" ht="30" customHeight="1" x14ac:dyDescent="0.2">
      <c r="A50" s="25" t="s">
        <v>57</v>
      </c>
      <c r="B50" s="37">
        <f>+B51</f>
        <v>11766277</v>
      </c>
      <c r="C50" s="37">
        <f t="shared" ref="C50:L50" si="20">+C51</f>
        <v>11831245</v>
      </c>
      <c r="D50" s="37">
        <f t="shared" si="20"/>
        <v>7435120</v>
      </c>
      <c r="E50" s="37">
        <f t="shared" si="20"/>
        <v>2407000</v>
      </c>
      <c r="F50" s="27">
        <f t="shared" si="8"/>
        <v>32.373384693185855</v>
      </c>
      <c r="G50" s="37">
        <f t="shared" si="20"/>
        <v>1525707</v>
      </c>
      <c r="H50" s="37">
        <f>+H51</f>
        <v>921145</v>
      </c>
      <c r="I50" s="37">
        <f t="shared" si="20"/>
        <v>4853852</v>
      </c>
      <c r="J50" s="37">
        <f t="shared" si="20"/>
        <v>1347356</v>
      </c>
      <c r="K50" s="37">
        <f t="shared" si="20"/>
        <v>2581268</v>
      </c>
      <c r="L50" s="37">
        <f t="shared" si="20"/>
        <v>6977393</v>
      </c>
      <c r="M50" s="38">
        <f t="shared" si="5"/>
        <v>65.282766115409032</v>
      </c>
      <c r="N50" s="38">
        <f t="shared" si="6"/>
        <v>41.025707776316018</v>
      </c>
      <c r="P50" s="11"/>
    </row>
    <row r="51" spans="1:16" ht="24.95" customHeight="1" x14ac:dyDescent="0.2">
      <c r="A51" s="29" t="s">
        <v>58</v>
      </c>
      <c r="B51" s="30">
        <f>+B52+B53+B54+B55+B56</f>
        <v>11766277</v>
      </c>
      <c r="C51" s="30">
        <f t="shared" ref="C51:L51" si="21">+C52+C53+C54+C55+C56</f>
        <v>11831245</v>
      </c>
      <c r="D51" s="30">
        <f t="shared" si="21"/>
        <v>7435120</v>
      </c>
      <c r="E51" s="30">
        <f>+E52+E53+E54+E55+E56</f>
        <v>2407000</v>
      </c>
      <c r="F51" s="31">
        <f t="shared" si="8"/>
        <v>32.373384693185855</v>
      </c>
      <c r="G51" s="30">
        <f t="shared" si="21"/>
        <v>1525707</v>
      </c>
      <c r="H51" s="30">
        <f t="shared" si="21"/>
        <v>921145</v>
      </c>
      <c r="I51" s="30">
        <f t="shared" si="21"/>
        <v>4853852</v>
      </c>
      <c r="J51" s="30">
        <f t="shared" si="21"/>
        <v>1347356</v>
      </c>
      <c r="K51" s="30">
        <f t="shared" si="21"/>
        <v>2581268</v>
      </c>
      <c r="L51" s="30">
        <f t="shared" si="21"/>
        <v>6977393</v>
      </c>
      <c r="M51" s="32">
        <f t="shared" si="5"/>
        <v>65.282766115409032</v>
      </c>
      <c r="N51" s="32">
        <f t="shared" si="6"/>
        <v>41.025707776316018</v>
      </c>
      <c r="P51" s="11"/>
    </row>
    <row r="52" spans="1:16" ht="20.100000000000001" customHeight="1" x14ac:dyDescent="0.2">
      <c r="A52" s="40" t="s">
        <v>59</v>
      </c>
      <c r="B52" s="34">
        <v>8497232</v>
      </c>
      <c r="C52" s="34">
        <v>8422208</v>
      </c>
      <c r="D52" s="34">
        <v>5736207</v>
      </c>
      <c r="E52" s="34">
        <v>1589062</v>
      </c>
      <c r="F52" s="31">
        <f t="shared" si="8"/>
        <v>27.70231269547978</v>
      </c>
      <c r="G52" s="34">
        <v>1493094</v>
      </c>
      <c r="H52" s="34">
        <v>661832</v>
      </c>
      <c r="I52" s="34">
        <f>+E52+G52+H52</f>
        <v>3743988</v>
      </c>
      <c r="J52" s="34">
        <v>1162580</v>
      </c>
      <c r="K52" s="34">
        <f>+D52-I52</f>
        <v>1992219</v>
      </c>
      <c r="L52" s="34">
        <f>+C52-I52</f>
        <v>4678220</v>
      </c>
      <c r="M52" s="39">
        <f t="shared" si="5"/>
        <v>65.269401888739381</v>
      </c>
      <c r="N52" s="39">
        <f t="shared" si="6"/>
        <v>44.453758444341432</v>
      </c>
      <c r="P52" s="11"/>
    </row>
    <row r="53" spans="1:16" ht="20.100000000000001" customHeight="1" x14ac:dyDescent="0.2">
      <c r="A53" s="40" t="s">
        <v>60</v>
      </c>
      <c r="B53" s="34">
        <v>1598840</v>
      </c>
      <c r="C53" s="34">
        <v>1743310</v>
      </c>
      <c r="D53" s="34">
        <v>649320</v>
      </c>
      <c r="E53" s="34">
        <v>405402</v>
      </c>
      <c r="F53" s="31">
        <f t="shared" si="8"/>
        <v>62.434854925152472</v>
      </c>
      <c r="G53" s="34"/>
      <c r="H53" s="34">
        <v>14194</v>
      </c>
      <c r="I53" s="34">
        <f t="shared" ref="I53:I56" si="22">+E53+G53+H53</f>
        <v>419596</v>
      </c>
      <c r="J53" s="34">
        <v>123519</v>
      </c>
      <c r="K53" s="34">
        <f>+D53-I53</f>
        <v>229724</v>
      </c>
      <c r="L53" s="34">
        <f>+C53-I53</f>
        <v>1323714</v>
      </c>
      <c r="M53" s="39">
        <f t="shared" si="5"/>
        <v>64.620834103369688</v>
      </c>
      <c r="N53" s="39">
        <f t="shared" si="6"/>
        <v>24.068926352742771</v>
      </c>
      <c r="P53" s="11"/>
    </row>
    <row r="54" spans="1:16" ht="20.100000000000001" customHeight="1" x14ac:dyDescent="0.2">
      <c r="A54" s="40" t="s">
        <v>61</v>
      </c>
      <c r="B54" s="34">
        <v>1179119</v>
      </c>
      <c r="C54" s="34">
        <v>1175339</v>
      </c>
      <c r="D54" s="34">
        <v>908189</v>
      </c>
      <c r="E54" s="34">
        <v>299171</v>
      </c>
      <c r="F54" s="31">
        <f t="shared" si="8"/>
        <v>32.94149125347257</v>
      </c>
      <c r="G54" s="34">
        <v>32613</v>
      </c>
      <c r="H54" s="34">
        <v>244080</v>
      </c>
      <c r="I54" s="34">
        <f t="shared" si="22"/>
        <v>575864</v>
      </c>
      <c r="J54" s="34">
        <v>27302</v>
      </c>
      <c r="K54" s="34">
        <f>+D54-I54</f>
        <v>332325</v>
      </c>
      <c r="L54" s="34">
        <f>+C54-I54</f>
        <v>599475</v>
      </c>
      <c r="M54" s="39">
        <f t="shared" si="5"/>
        <v>63.407947024242752</v>
      </c>
      <c r="N54" s="39">
        <f t="shared" si="6"/>
        <v>48.995566385527923</v>
      </c>
      <c r="P54" s="11"/>
    </row>
    <row r="55" spans="1:16" ht="20.100000000000001" customHeight="1" x14ac:dyDescent="0.2">
      <c r="A55" s="40" t="s">
        <v>62</v>
      </c>
      <c r="B55" s="34">
        <v>487686</v>
      </c>
      <c r="C55" s="34">
        <v>487238</v>
      </c>
      <c r="D55" s="34">
        <v>139904</v>
      </c>
      <c r="E55" s="34">
        <v>113365</v>
      </c>
      <c r="F55" s="31">
        <f t="shared" si="8"/>
        <v>81.030563815187563</v>
      </c>
      <c r="G55" s="34"/>
      <c r="H55" s="34">
        <v>1039</v>
      </c>
      <c r="I55" s="34">
        <f t="shared" si="22"/>
        <v>114404</v>
      </c>
      <c r="J55" s="34">
        <v>33955</v>
      </c>
      <c r="K55" s="34">
        <f>+D55-I55</f>
        <v>25500</v>
      </c>
      <c r="L55" s="34">
        <f>+C55-I55</f>
        <v>372834</v>
      </c>
      <c r="M55" s="39">
        <f t="shared" si="5"/>
        <v>81.773215919487654</v>
      </c>
      <c r="N55" s="39">
        <f t="shared" si="6"/>
        <v>23.480106231451568</v>
      </c>
      <c r="P55" s="11"/>
    </row>
    <row r="56" spans="1:16" s="42" customFormat="1" ht="20.100000000000001" customHeight="1" x14ac:dyDescent="0.25">
      <c r="A56" s="40" t="s">
        <v>63</v>
      </c>
      <c r="B56" s="34">
        <v>3400</v>
      </c>
      <c r="C56" s="34">
        <v>3150</v>
      </c>
      <c r="D56" s="34">
        <v>1500</v>
      </c>
      <c r="E56" s="34"/>
      <c r="F56" s="31">
        <f t="shared" si="8"/>
        <v>0</v>
      </c>
      <c r="G56" s="34"/>
      <c r="H56" s="34"/>
      <c r="I56" s="34">
        <f t="shared" si="22"/>
        <v>0</v>
      </c>
      <c r="J56" s="34"/>
      <c r="K56" s="34">
        <f>+D56-I56</f>
        <v>1500</v>
      </c>
      <c r="L56" s="34">
        <f>+C56-I56</f>
        <v>3150</v>
      </c>
      <c r="M56" s="39">
        <f t="shared" si="5"/>
        <v>0</v>
      </c>
      <c r="N56" s="39">
        <f t="shared" si="6"/>
        <v>0</v>
      </c>
      <c r="P56" s="11"/>
    </row>
    <row r="57" spans="1:16" s="42" customFormat="1" ht="30" customHeight="1" x14ac:dyDescent="0.25">
      <c r="A57" s="25" t="s">
        <v>64</v>
      </c>
      <c r="B57" s="37">
        <f>+B58+B60+B62</f>
        <v>16704031</v>
      </c>
      <c r="C57" s="37">
        <f t="shared" ref="C57:L57" si="23">+C58+C60+C62</f>
        <v>16317881</v>
      </c>
      <c r="D57" s="37">
        <f t="shared" si="23"/>
        <v>7925386</v>
      </c>
      <c r="E57" s="37">
        <f t="shared" si="23"/>
        <v>5680568</v>
      </c>
      <c r="F57" s="27">
        <f t="shared" si="8"/>
        <v>71.675600406087483</v>
      </c>
      <c r="G57" s="37">
        <f t="shared" si="23"/>
        <v>0</v>
      </c>
      <c r="H57" s="37">
        <f t="shared" si="23"/>
        <v>5371</v>
      </c>
      <c r="I57" s="37">
        <f t="shared" si="23"/>
        <v>5685939</v>
      </c>
      <c r="J57" s="37">
        <f t="shared" si="23"/>
        <v>2404476</v>
      </c>
      <c r="K57" s="37">
        <f t="shared" si="23"/>
        <v>2239447</v>
      </c>
      <c r="L57" s="37">
        <f t="shared" si="23"/>
        <v>10631942</v>
      </c>
      <c r="M57" s="38">
        <f t="shared" si="5"/>
        <v>71.743369975922946</v>
      </c>
      <c r="N57" s="38">
        <f t="shared" si="6"/>
        <v>34.844836777520314</v>
      </c>
      <c r="P57" s="11"/>
    </row>
    <row r="58" spans="1:16" s="42" customFormat="1" ht="20.100000000000001" customHeight="1" x14ac:dyDescent="0.25">
      <c r="A58" s="29" t="s">
        <v>65</v>
      </c>
      <c r="B58" s="30">
        <f>+B59</f>
        <v>13754663</v>
      </c>
      <c r="C58" s="30">
        <f t="shared" ref="C58:L58" si="24">+C59</f>
        <v>13368783</v>
      </c>
      <c r="D58" s="30">
        <f t="shared" si="24"/>
        <v>7148956</v>
      </c>
      <c r="E58" s="30">
        <f t="shared" si="24"/>
        <v>4959693</v>
      </c>
      <c r="F58" s="31">
        <f t="shared" si="8"/>
        <v>69.376465598613279</v>
      </c>
      <c r="G58" s="30">
        <f t="shared" si="24"/>
        <v>0</v>
      </c>
      <c r="H58" s="30">
        <f t="shared" si="24"/>
        <v>5371</v>
      </c>
      <c r="I58" s="30">
        <f t="shared" si="24"/>
        <v>4965064</v>
      </c>
      <c r="J58" s="30">
        <f t="shared" si="24"/>
        <v>2164282</v>
      </c>
      <c r="K58" s="30">
        <f t="shared" si="24"/>
        <v>2183892</v>
      </c>
      <c r="L58" s="30">
        <f t="shared" si="24"/>
        <v>8403719</v>
      </c>
      <c r="M58" s="32">
        <f t="shared" si="5"/>
        <v>69.451595449741191</v>
      </c>
      <c r="N58" s="32">
        <f t="shared" si="6"/>
        <v>37.139236982154621</v>
      </c>
      <c r="P58" s="11"/>
    </row>
    <row r="59" spans="1:16" s="42" customFormat="1" ht="20.100000000000001" customHeight="1" x14ac:dyDescent="0.25">
      <c r="A59" s="33" t="s">
        <v>65</v>
      </c>
      <c r="B59" s="34">
        <v>13754663</v>
      </c>
      <c r="C59" s="34">
        <v>13368783</v>
      </c>
      <c r="D59" s="34">
        <v>7148956</v>
      </c>
      <c r="E59" s="34">
        <v>4959693</v>
      </c>
      <c r="F59" s="31">
        <f t="shared" si="8"/>
        <v>69.376465598613279</v>
      </c>
      <c r="G59" s="34"/>
      <c r="H59" s="34">
        <v>5371</v>
      </c>
      <c r="I59" s="34">
        <f>+E59+G59+H59</f>
        <v>4965064</v>
      </c>
      <c r="J59" s="34">
        <v>2164282</v>
      </c>
      <c r="K59" s="34">
        <f>+D59-I59</f>
        <v>2183892</v>
      </c>
      <c r="L59" s="34">
        <f>+C59-I59</f>
        <v>8403719</v>
      </c>
      <c r="M59" s="39">
        <f t="shared" si="5"/>
        <v>69.451595449741191</v>
      </c>
      <c r="N59" s="39">
        <f t="shared" si="6"/>
        <v>37.139236982154621</v>
      </c>
      <c r="P59" s="11"/>
    </row>
    <row r="60" spans="1:16" s="42" customFormat="1" ht="20.100000000000001" customHeight="1" x14ac:dyDescent="0.25">
      <c r="A60" s="29" t="s">
        <v>66</v>
      </c>
      <c r="B60" s="30">
        <f>+B61</f>
        <v>1644546</v>
      </c>
      <c r="C60" s="30">
        <f t="shared" ref="C60:L60" si="25">+C61</f>
        <v>1643996</v>
      </c>
      <c r="D60" s="30">
        <f t="shared" si="25"/>
        <v>433206</v>
      </c>
      <c r="E60" s="30">
        <f t="shared" si="25"/>
        <v>400946</v>
      </c>
      <c r="F60" s="31">
        <f t="shared" si="8"/>
        <v>92.553196400788536</v>
      </c>
      <c r="G60" s="30">
        <f t="shared" si="25"/>
        <v>0</v>
      </c>
      <c r="H60" s="30">
        <f t="shared" si="25"/>
        <v>0</v>
      </c>
      <c r="I60" s="30">
        <f t="shared" si="25"/>
        <v>400946</v>
      </c>
      <c r="J60" s="30">
        <f t="shared" si="25"/>
        <v>135546</v>
      </c>
      <c r="K60" s="30">
        <f t="shared" si="25"/>
        <v>32260</v>
      </c>
      <c r="L60" s="30">
        <f t="shared" si="25"/>
        <v>1243050</v>
      </c>
      <c r="M60" s="32">
        <f t="shared" si="5"/>
        <v>92.553196400788536</v>
      </c>
      <c r="N60" s="32">
        <f t="shared" si="6"/>
        <v>24.388502161805746</v>
      </c>
      <c r="P60" s="11"/>
    </row>
    <row r="61" spans="1:16" s="42" customFormat="1" ht="20.100000000000001" customHeight="1" x14ac:dyDescent="0.25">
      <c r="A61" s="33" t="s">
        <v>66</v>
      </c>
      <c r="B61" s="34">
        <v>1644546</v>
      </c>
      <c r="C61" s="34">
        <v>1643996</v>
      </c>
      <c r="D61" s="34">
        <v>433206</v>
      </c>
      <c r="E61" s="34">
        <v>400946</v>
      </c>
      <c r="F61" s="31">
        <f t="shared" si="8"/>
        <v>92.553196400788536</v>
      </c>
      <c r="G61" s="34"/>
      <c r="H61" s="34"/>
      <c r="I61" s="34">
        <f>+E61+G61+H61</f>
        <v>400946</v>
      </c>
      <c r="J61" s="34">
        <v>135546</v>
      </c>
      <c r="K61" s="34">
        <f>+D61-I61</f>
        <v>32260</v>
      </c>
      <c r="L61" s="34">
        <f>+C61-I61</f>
        <v>1243050</v>
      </c>
      <c r="M61" s="39">
        <f t="shared" si="5"/>
        <v>92.553196400788536</v>
      </c>
      <c r="N61" s="39">
        <f t="shared" si="6"/>
        <v>24.388502161805746</v>
      </c>
      <c r="P61" s="11"/>
    </row>
    <row r="62" spans="1:16" s="42" customFormat="1" ht="24.95" customHeight="1" x14ac:dyDescent="0.25">
      <c r="A62" s="29" t="s">
        <v>67</v>
      </c>
      <c r="B62" s="30">
        <f>+B63</f>
        <v>1304822</v>
      </c>
      <c r="C62" s="30">
        <f t="shared" ref="C62:L62" si="26">+C63</f>
        <v>1305102</v>
      </c>
      <c r="D62" s="30">
        <f t="shared" si="26"/>
        <v>343224</v>
      </c>
      <c r="E62" s="30">
        <f t="shared" si="26"/>
        <v>319929</v>
      </c>
      <c r="F62" s="31">
        <f t="shared" si="8"/>
        <v>93.212887210684571</v>
      </c>
      <c r="G62" s="30">
        <f t="shared" si="26"/>
        <v>0</v>
      </c>
      <c r="H62" s="30">
        <f t="shared" si="26"/>
        <v>0</v>
      </c>
      <c r="I62" s="30">
        <f t="shared" si="26"/>
        <v>319929</v>
      </c>
      <c r="J62" s="30">
        <f t="shared" si="26"/>
        <v>104648</v>
      </c>
      <c r="K62" s="30">
        <f t="shared" si="26"/>
        <v>23295</v>
      </c>
      <c r="L62" s="30">
        <f t="shared" si="26"/>
        <v>985173</v>
      </c>
      <c r="M62" s="32">
        <f t="shared" si="5"/>
        <v>93.212887210684571</v>
      </c>
      <c r="N62" s="32">
        <f t="shared" si="6"/>
        <v>24.513716169310904</v>
      </c>
      <c r="P62" s="11"/>
    </row>
    <row r="63" spans="1:16" s="42" customFormat="1" ht="20.100000000000001" customHeight="1" x14ac:dyDescent="0.25">
      <c r="A63" s="33" t="s">
        <v>67</v>
      </c>
      <c r="B63" s="34">
        <v>1304822</v>
      </c>
      <c r="C63" s="34">
        <v>1305102</v>
      </c>
      <c r="D63" s="34">
        <v>343224</v>
      </c>
      <c r="E63" s="34">
        <v>319929</v>
      </c>
      <c r="F63" s="31">
        <f t="shared" si="8"/>
        <v>93.212887210684571</v>
      </c>
      <c r="G63" s="34"/>
      <c r="H63" s="34"/>
      <c r="I63" s="34">
        <f>+E63+G63+H63</f>
        <v>319929</v>
      </c>
      <c r="J63" s="34">
        <v>104648</v>
      </c>
      <c r="K63" s="34">
        <f>+D63-I63</f>
        <v>23295</v>
      </c>
      <c r="L63" s="34">
        <f>+C63-I63</f>
        <v>985173</v>
      </c>
      <c r="M63" s="39">
        <f t="shared" si="5"/>
        <v>93.212887210684571</v>
      </c>
      <c r="N63" s="39">
        <f t="shared" si="6"/>
        <v>24.513716169310904</v>
      </c>
      <c r="P63" s="11"/>
    </row>
    <row r="64" spans="1:16" s="42" customFormat="1" ht="30" customHeight="1" x14ac:dyDescent="0.25">
      <c r="A64" s="25" t="s">
        <v>68</v>
      </c>
      <c r="B64" s="37">
        <f>+B65+B71</f>
        <v>4831911</v>
      </c>
      <c r="C64" s="37">
        <f t="shared" ref="C64:L64" si="27">+C65+C71</f>
        <v>4843045</v>
      </c>
      <c r="D64" s="37">
        <f t="shared" si="27"/>
        <v>1805403</v>
      </c>
      <c r="E64" s="37">
        <f t="shared" si="27"/>
        <v>1219832</v>
      </c>
      <c r="F64" s="27">
        <f t="shared" si="8"/>
        <v>67.565634930262107</v>
      </c>
      <c r="G64" s="37">
        <f t="shared" si="27"/>
        <v>100000</v>
      </c>
      <c r="H64" s="37">
        <f>+H65+H71</f>
        <v>7490</v>
      </c>
      <c r="I64" s="37">
        <f t="shared" si="27"/>
        <v>1327322</v>
      </c>
      <c r="J64" s="37">
        <f t="shared" si="27"/>
        <v>577114</v>
      </c>
      <c r="K64" s="37">
        <f t="shared" si="27"/>
        <v>478081</v>
      </c>
      <c r="L64" s="37">
        <f t="shared" si="27"/>
        <v>3515723</v>
      </c>
      <c r="M64" s="38">
        <f t="shared" si="5"/>
        <v>73.519430287863713</v>
      </c>
      <c r="N64" s="38">
        <f t="shared" si="6"/>
        <v>27.406765784749059</v>
      </c>
      <c r="P64" s="11"/>
    </row>
    <row r="65" spans="1:16" s="42" customFormat="1" ht="24.95" customHeight="1" x14ac:dyDescent="0.25">
      <c r="A65" s="29" t="s">
        <v>69</v>
      </c>
      <c r="B65" s="30">
        <f>+B66+B67+B68+B69+B70</f>
        <v>3517944</v>
      </c>
      <c r="C65" s="30">
        <f t="shared" ref="C65:L65" si="28">+C66+C67+C68+C69+C70</f>
        <v>3530528</v>
      </c>
      <c r="D65" s="30">
        <f t="shared" si="28"/>
        <v>1265973</v>
      </c>
      <c r="E65" s="30">
        <f t="shared" si="28"/>
        <v>864692</v>
      </c>
      <c r="F65" s="31">
        <f t="shared" si="8"/>
        <v>68.302562534903984</v>
      </c>
      <c r="G65" s="30">
        <f t="shared" si="28"/>
        <v>0</v>
      </c>
      <c r="H65" s="30">
        <f>+H66+H67+H68+H69+H70</f>
        <v>0</v>
      </c>
      <c r="I65" s="30">
        <f t="shared" si="28"/>
        <v>864692</v>
      </c>
      <c r="J65" s="30">
        <f t="shared" si="28"/>
        <v>401921</v>
      </c>
      <c r="K65" s="30">
        <f t="shared" si="28"/>
        <v>401281</v>
      </c>
      <c r="L65" s="30">
        <f t="shared" si="28"/>
        <v>2665836</v>
      </c>
      <c r="M65" s="32">
        <f t="shared" si="5"/>
        <v>68.302562534903984</v>
      </c>
      <c r="N65" s="32">
        <f t="shared" si="6"/>
        <v>24.491860707520235</v>
      </c>
      <c r="P65" s="11"/>
    </row>
    <row r="66" spans="1:16" s="42" customFormat="1" ht="20.100000000000001" customHeight="1" x14ac:dyDescent="0.25">
      <c r="A66" s="40" t="s">
        <v>70</v>
      </c>
      <c r="B66" s="34">
        <v>2936241</v>
      </c>
      <c r="C66" s="34">
        <v>2948825</v>
      </c>
      <c r="D66" s="34">
        <v>1105474</v>
      </c>
      <c r="E66" s="34">
        <v>726632</v>
      </c>
      <c r="F66" s="31">
        <f t="shared" si="8"/>
        <v>65.730356390109577</v>
      </c>
      <c r="G66" s="34"/>
      <c r="H66" s="34"/>
      <c r="I66" s="34">
        <f>+E66+G66+H66</f>
        <v>726632</v>
      </c>
      <c r="J66" s="34">
        <v>355023</v>
      </c>
      <c r="K66" s="34">
        <f>+D66-I66</f>
        <v>378842</v>
      </c>
      <c r="L66" s="34">
        <f>+C66-I66</f>
        <v>2222193</v>
      </c>
      <c r="M66" s="39">
        <f t="shared" si="5"/>
        <v>65.730356390109577</v>
      </c>
      <c r="N66" s="39">
        <f t="shared" si="6"/>
        <v>24.641408018448026</v>
      </c>
      <c r="P66" s="11"/>
    </row>
    <row r="67" spans="1:16" s="42" customFormat="1" ht="20.100000000000001" customHeight="1" x14ac:dyDescent="0.25">
      <c r="A67" s="40" t="s">
        <v>71</v>
      </c>
      <c r="B67" s="34">
        <v>581703</v>
      </c>
      <c r="C67" s="34">
        <v>581703</v>
      </c>
      <c r="D67" s="34">
        <v>160499</v>
      </c>
      <c r="E67" s="34">
        <v>138060</v>
      </c>
      <c r="F67" s="31">
        <f t="shared" si="8"/>
        <v>86.019227534127936</v>
      </c>
      <c r="G67" s="34"/>
      <c r="H67" s="34"/>
      <c r="I67" s="34">
        <f>+E67+G67+H67</f>
        <v>138060</v>
      </c>
      <c r="J67" s="34">
        <v>46898</v>
      </c>
      <c r="K67" s="34">
        <f>+D67-I67</f>
        <v>22439</v>
      </c>
      <c r="L67" s="34">
        <f>+C67-I67</f>
        <v>443643</v>
      </c>
      <c r="M67" s="35">
        <f t="shared" si="5"/>
        <v>86.019227534127936</v>
      </c>
      <c r="N67" s="35">
        <f t="shared" si="6"/>
        <v>23.733761043006481</v>
      </c>
      <c r="P67" s="11"/>
    </row>
    <row r="68" spans="1:16" s="42" customFormat="1" ht="20.100000000000001" hidden="1" customHeight="1" x14ac:dyDescent="0.25">
      <c r="A68" s="33" t="s">
        <v>72</v>
      </c>
      <c r="B68" s="34"/>
      <c r="C68" s="34"/>
      <c r="D68" s="34"/>
      <c r="E68" s="34"/>
      <c r="F68" s="31" t="e">
        <f t="shared" si="8"/>
        <v>#DIV/0!</v>
      </c>
      <c r="G68" s="34"/>
      <c r="H68" s="34"/>
      <c r="I68" s="34">
        <f>+E68+G68+H68</f>
        <v>0</v>
      </c>
      <c r="J68" s="34"/>
      <c r="K68" s="34">
        <f>+D68-I68</f>
        <v>0</v>
      </c>
      <c r="L68" s="34">
        <f>+C68-I68</f>
        <v>0</v>
      </c>
      <c r="M68" s="39"/>
      <c r="N68" s="39"/>
      <c r="P68" s="11"/>
    </row>
    <row r="69" spans="1:16" s="42" customFormat="1" ht="20.100000000000001" hidden="1" customHeight="1" x14ac:dyDescent="0.25">
      <c r="A69" s="33" t="s">
        <v>73</v>
      </c>
      <c r="B69" s="34"/>
      <c r="C69" s="34"/>
      <c r="D69" s="34"/>
      <c r="E69" s="34"/>
      <c r="F69" s="31" t="e">
        <f t="shared" si="8"/>
        <v>#DIV/0!</v>
      </c>
      <c r="G69" s="34"/>
      <c r="H69" s="34"/>
      <c r="I69" s="34">
        <f>+E69+G69+H69</f>
        <v>0</v>
      </c>
      <c r="J69" s="34"/>
      <c r="K69" s="34">
        <f>+D69-I69</f>
        <v>0</v>
      </c>
      <c r="L69" s="34">
        <f>+C69-I69</f>
        <v>0</v>
      </c>
      <c r="M69" s="39"/>
      <c r="N69" s="39"/>
      <c r="P69" s="11"/>
    </row>
    <row r="70" spans="1:16" s="42" customFormat="1" ht="20.100000000000001" hidden="1" customHeight="1" x14ac:dyDescent="0.25">
      <c r="A70" s="33" t="s">
        <v>74</v>
      </c>
      <c r="B70" s="34"/>
      <c r="C70" s="34"/>
      <c r="D70" s="34"/>
      <c r="E70" s="34"/>
      <c r="F70" s="31" t="e">
        <f t="shared" si="8"/>
        <v>#DIV/0!</v>
      </c>
      <c r="G70" s="34"/>
      <c r="H70" s="34"/>
      <c r="I70" s="34">
        <f>+E70+G70+H70</f>
        <v>0</v>
      </c>
      <c r="J70" s="34"/>
      <c r="K70" s="34">
        <f>+D70-I70</f>
        <v>0</v>
      </c>
      <c r="L70" s="34">
        <f>+C70-I70</f>
        <v>0</v>
      </c>
      <c r="M70" s="39"/>
      <c r="N70" s="39"/>
      <c r="P70" s="11"/>
    </row>
    <row r="71" spans="1:16" s="42" customFormat="1" ht="24.95" customHeight="1" x14ac:dyDescent="0.25">
      <c r="A71" s="29" t="s">
        <v>75</v>
      </c>
      <c r="B71" s="30">
        <f>+B72+B73+B74+B75</f>
        <v>1313967</v>
      </c>
      <c r="C71" s="30">
        <f>+C72+C73+C74+C75</f>
        <v>1312517</v>
      </c>
      <c r="D71" s="30">
        <f t="shared" ref="D71:L71" si="29">+D72+D73+D74+D75</f>
        <v>539430</v>
      </c>
      <c r="E71" s="30">
        <f t="shared" si="29"/>
        <v>355140</v>
      </c>
      <c r="F71" s="31">
        <f t="shared" si="8"/>
        <v>65.836160391524388</v>
      </c>
      <c r="G71" s="30">
        <f t="shared" si="29"/>
        <v>100000</v>
      </c>
      <c r="H71" s="30">
        <f t="shared" si="29"/>
        <v>7490</v>
      </c>
      <c r="I71" s="30">
        <f t="shared" si="29"/>
        <v>462630</v>
      </c>
      <c r="J71" s="30">
        <f t="shared" si="29"/>
        <v>175193</v>
      </c>
      <c r="K71" s="30">
        <f t="shared" si="29"/>
        <v>76800</v>
      </c>
      <c r="L71" s="30">
        <f t="shared" si="29"/>
        <v>849887</v>
      </c>
      <c r="M71" s="32">
        <f t="shared" ref="M71:M79" si="30">+I71/D71*100</f>
        <v>85.762749568989491</v>
      </c>
      <c r="N71" s="32">
        <f t="shared" ref="N71:N79" si="31">+I71/C71*100</f>
        <v>35.247543460389466</v>
      </c>
      <c r="P71" s="11"/>
    </row>
    <row r="72" spans="1:16" s="42" customFormat="1" ht="20.100000000000001" customHeight="1" x14ac:dyDescent="0.25">
      <c r="A72" s="33" t="s">
        <v>75</v>
      </c>
      <c r="B72" s="34">
        <v>1128039</v>
      </c>
      <c r="C72" s="34">
        <v>1135530</v>
      </c>
      <c r="D72" s="34">
        <v>490257</v>
      </c>
      <c r="E72" s="34">
        <v>321382</v>
      </c>
      <c r="F72" s="31">
        <f t="shared" si="8"/>
        <v>65.553780976100299</v>
      </c>
      <c r="G72" s="34">
        <v>100000</v>
      </c>
      <c r="H72" s="34">
        <v>7490</v>
      </c>
      <c r="I72" s="34">
        <f>+E72+G72+H72</f>
        <v>428872</v>
      </c>
      <c r="J72" s="34">
        <v>164258</v>
      </c>
      <c r="K72" s="34">
        <f>+D72-I72</f>
        <v>61385</v>
      </c>
      <c r="L72" s="34">
        <f>+C72-I72</f>
        <v>706658</v>
      </c>
      <c r="M72" s="39">
        <f t="shared" si="30"/>
        <v>87.47901610787811</v>
      </c>
      <c r="N72" s="39">
        <f t="shared" si="31"/>
        <v>37.768442929733254</v>
      </c>
      <c r="P72" s="11"/>
    </row>
    <row r="73" spans="1:16" s="42" customFormat="1" ht="20.100000000000001" customHeight="1" x14ac:dyDescent="0.25">
      <c r="A73" s="33" t="s">
        <v>76</v>
      </c>
      <c r="B73" s="34">
        <v>14446</v>
      </c>
      <c r="C73" s="34">
        <v>14446</v>
      </c>
      <c r="D73" s="34">
        <v>3660</v>
      </c>
      <c r="E73" s="34">
        <v>3316</v>
      </c>
      <c r="F73" s="31">
        <f t="shared" si="8"/>
        <v>90.601092896174862</v>
      </c>
      <c r="G73" s="34"/>
      <c r="H73" s="34"/>
      <c r="I73" s="34">
        <f t="shared" ref="I73:I74" si="32">+E73+G73+H73</f>
        <v>3316</v>
      </c>
      <c r="J73" s="34">
        <v>1098</v>
      </c>
      <c r="K73" s="34">
        <f>+D73-I73</f>
        <v>344</v>
      </c>
      <c r="L73" s="34">
        <f>+C73-I73</f>
        <v>11130</v>
      </c>
      <c r="M73" s="39">
        <f t="shared" si="30"/>
        <v>90.601092896174862</v>
      </c>
      <c r="N73" s="39">
        <f t="shared" si="31"/>
        <v>22.95445105911671</v>
      </c>
      <c r="P73" s="11"/>
    </row>
    <row r="74" spans="1:16" s="42" customFormat="1" ht="20.100000000000001" customHeight="1" x14ac:dyDescent="0.25">
      <c r="A74" s="33" t="s">
        <v>77</v>
      </c>
      <c r="B74" s="34">
        <v>171482</v>
      </c>
      <c r="C74" s="34">
        <v>162541</v>
      </c>
      <c r="D74" s="34">
        <v>45513</v>
      </c>
      <c r="E74" s="34">
        <v>30442</v>
      </c>
      <c r="F74" s="31">
        <f t="shared" si="8"/>
        <v>66.886384110034498</v>
      </c>
      <c r="G74" s="34"/>
      <c r="H74" s="34"/>
      <c r="I74" s="34">
        <f t="shared" si="32"/>
        <v>30442</v>
      </c>
      <c r="J74" s="34">
        <v>9837</v>
      </c>
      <c r="K74" s="34">
        <f>+D74-I74</f>
        <v>15071</v>
      </c>
      <c r="L74" s="34">
        <f>+C74-I74</f>
        <v>132099</v>
      </c>
      <c r="M74" s="39">
        <f t="shared" si="30"/>
        <v>66.886384110034498</v>
      </c>
      <c r="N74" s="39">
        <f t="shared" si="31"/>
        <v>18.728813037941197</v>
      </c>
      <c r="P74" s="11"/>
    </row>
    <row r="75" spans="1:16" s="42" customFormat="1" ht="20.100000000000001" hidden="1" customHeight="1" x14ac:dyDescent="0.25">
      <c r="A75" s="33" t="s">
        <v>78</v>
      </c>
      <c r="B75" s="34"/>
      <c r="C75" s="34"/>
      <c r="D75" s="34"/>
      <c r="E75" s="34"/>
      <c r="F75" s="31" t="e">
        <f t="shared" si="8"/>
        <v>#DIV/0!</v>
      </c>
      <c r="G75" s="34"/>
      <c r="H75" s="34"/>
      <c r="I75" s="34">
        <f>+E75+G75+H75</f>
        <v>0</v>
      </c>
      <c r="J75" s="34"/>
      <c r="K75" s="34">
        <f>+D75-I75</f>
        <v>0</v>
      </c>
      <c r="L75" s="34">
        <f>+C75-I75</f>
        <v>0</v>
      </c>
      <c r="M75" s="39"/>
      <c r="N75" s="39"/>
      <c r="P75" s="11"/>
    </row>
    <row r="76" spans="1:16" s="42" customFormat="1" ht="30" customHeight="1" x14ac:dyDescent="0.25">
      <c r="A76" s="25" t="s">
        <v>79</v>
      </c>
      <c r="B76" s="37">
        <f>+B77+B83</f>
        <v>7863920</v>
      </c>
      <c r="C76" s="37">
        <f>+C77+C83</f>
        <v>8108796</v>
      </c>
      <c r="D76" s="37">
        <f t="shared" ref="D76:L76" si="33">+D77+D83</f>
        <v>2939043</v>
      </c>
      <c r="E76" s="37">
        <f t="shared" si="33"/>
        <v>1896805</v>
      </c>
      <c r="F76" s="27">
        <f t="shared" si="8"/>
        <v>64.538184708423799</v>
      </c>
      <c r="G76" s="37">
        <f t="shared" si="33"/>
        <v>689156</v>
      </c>
      <c r="H76" s="37">
        <f t="shared" si="33"/>
        <v>0</v>
      </c>
      <c r="I76" s="37">
        <f t="shared" si="33"/>
        <v>2585961</v>
      </c>
      <c r="J76" s="37">
        <f t="shared" si="33"/>
        <v>795461</v>
      </c>
      <c r="K76" s="37">
        <f t="shared" si="33"/>
        <v>353082</v>
      </c>
      <c r="L76" s="37">
        <f t="shared" si="33"/>
        <v>5522835</v>
      </c>
      <c r="M76" s="38">
        <f t="shared" si="30"/>
        <v>87.986497645662212</v>
      </c>
      <c r="N76" s="38">
        <f t="shared" si="31"/>
        <v>31.890813383392551</v>
      </c>
      <c r="P76" s="11"/>
    </row>
    <row r="77" spans="1:16" s="42" customFormat="1" ht="24.95" customHeight="1" x14ac:dyDescent="0.25">
      <c r="A77" s="29" t="s">
        <v>80</v>
      </c>
      <c r="B77" s="30">
        <f>+B78+B79+B80+B81+B82</f>
        <v>3866000</v>
      </c>
      <c r="C77" s="30">
        <f>+C78+C79</f>
        <v>4127628</v>
      </c>
      <c r="D77" s="30">
        <f t="shared" ref="D77:L77" si="34">+D78+D79+D80+D81+D82</f>
        <v>1433603</v>
      </c>
      <c r="E77" s="30">
        <f t="shared" si="34"/>
        <v>890816</v>
      </c>
      <c r="F77" s="31">
        <f t="shared" si="8"/>
        <v>62.138262824505809</v>
      </c>
      <c r="G77" s="30">
        <f t="shared" si="34"/>
        <v>336056</v>
      </c>
      <c r="H77" s="30">
        <f>+H78+H79+H80+H81+H82</f>
        <v>0</v>
      </c>
      <c r="I77" s="30">
        <f t="shared" si="34"/>
        <v>1226872</v>
      </c>
      <c r="J77" s="30">
        <f t="shared" si="34"/>
        <v>308678</v>
      </c>
      <c r="K77" s="30">
        <f t="shared" si="34"/>
        <v>206731</v>
      </c>
      <c r="L77" s="30">
        <f t="shared" si="34"/>
        <v>2900756</v>
      </c>
      <c r="M77" s="32">
        <f t="shared" si="30"/>
        <v>85.579620020326402</v>
      </c>
      <c r="N77" s="32">
        <f t="shared" si="31"/>
        <v>29.723414997669362</v>
      </c>
      <c r="P77" s="11"/>
    </row>
    <row r="78" spans="1:16" s="42" customFormat="1" ht="20.100000000000001" customHeight="1" x14ac:dyDescent="0.25">
      <c r="A78" s="40" t="s">
        <v>81</v>
      </c>
      <c r="B78" s="34">
        <v>2221574</v>
      </c>
      <c r="C78" s="34">
        <v>2499852</v>
      </c>
      <c r="D78" s="34">
        <v>1032871</v>
      </c>
      <c r="E78" s="34">
        <v>526197</v>
      </c>
      <c r="F78" s="31">
        <f t="shared" si="8"/>
        <v>50.945084139258434</v>
      </c>
      <c r="G78" s="34">
        <v>336056</v>
      </c>
      <c r="H78" s="34"/>
      <c r="I78" s="34">
        <f>+E78+G78+H78</f>
        <v>862253</v>
      </c>
      <c r="J78" s="34">
        <v>189229</v>
      </c>
      <c r="K78" s="34">
        <f>+D78-I78</f>
        <v>170618</v>
      </c>
      <c r="L78" s="34">
        <f>+C78-I78</f>
        <v>1637599</v>
      </c>
      <c r="M78" s="39">
        <f t="shared" si="30"/>
        <v>83.481189809763265</v>
      </c>
      <c r="N78" s="39">
        <f t="shared" si="31"/>
        <v>34.492161935986609</v>
      </c>
      <c r="P78" s="11"/>
    </row>
    <row r="79" spans="1:16" s="42" customFormat="1" ht="20.100000000000001" customHeight="1" x14ac:dyDescent="0.25">
      <c r="A79" s="40" t="s">
        <v>82</v>
      </c>
      <c r="B79" s="34">
        <v>1644426</v>
      </c>
      <c r="C79" s="34">
        <v>1627776</v>
      </c>
      <c r="D79" s="34">
        <v>400732</v>
      </c>
      <c r="E79" s="34">
        <v>364619</v>
      </c>
      <c r="F79" s="31">
        <f t="shared" si="8"/>
        <v>90.988241518022022</v>
      </c>
      <c r="G79" s="34"/>
      <c r="H79" s="34"/>
      <c r="I79" s="34">
        <f>+E79+G79+H79</f>
        <v>364619</v>
      </c>
      <c r="J79" s="34">
        <v>119449</v>
      </c>
      <c r="K79" s="34">
        <f>+D79-I79</f>
        <v>36113</v>
      </c>
      <c r="L79" s="34">
        <f>+C79-I79</f>
        <v>1263157</v>
      </c>
      <c r="M79" s="39">
        <f t="shared" si="30"/>
        <v>90.988241518022022</v>
      </c>
      <c r="N79" s="39">
        <f t="shared" si="31"/>
        <v>22.399826511755919</v>
      </c>
      <c r="P79" s="11"/>
    </row>
    <row r="80" spans="1:16" s="42" customFormat="1" ht="20.100000000000001" hidden="1" customHeight="1" x14ac:dyDescent="0.25">
      <c r="A80" s="33" t="s">
        <v>83</v>
      </c>
      <c r="B80" s="34"/>
      <c r="C80" s="34"/>
      <c r="D80" s="34"/>
      <c r="E80" s="34"/>
      <c r="F80" s="31" t="e">
        <f t="shared" si="8"/>
        <v>#DIV/0!</v>
      </c>
      <c r="G80" s="34"/>
      <c r="H80" s="34"/>
      <c r="I80" s="34">
        <f>+E80+G80+H80</f>
        <v>0</v>
      </c>
      <c r="J80" s="34"/>
      <c r="K80" s="34">
        <f>+D80-I80</f>
        <v>0</v>
      </c>
      <c r="L80" s="34">
        <f>+C80-I80</f>
        <v>0</v>
      </c>
      <c r="M80" s="39"/>
      <c r="N80" s="39"/>
      <c r="P80" s="11"/>
    </row>
    <row r="81" spans="1:16" s="42" customFormat="1" ht="20.100000000000001" hidden="1" customHeight="1" x14ac:dyDescent="0.25">
      <c r="A81" s="33" t="s">
        <v>84</v>
      </c>
      <c r="B81" s="34"/>
      <c r="C81" s="34"/>
      <c r="D81" s="34"/>
      <c r="E81" s="34"/>
      <c r="F81" s="31" t="e">
        <f t="shared" si="8"/>
        <v>#DIV/0!</v>
      </c>
      <c r="G81" s="34"/>
      <c r="H81" s="34"/>
      <c r="I81" s="34">
        <f>+E81+G81+H81</f>
        <v>0</v>
      </c>
      <c r="J81" s="34"/>
      <c r="K81" s="34">
        <f>+D81-I81</f>
        <v>0</v>
      </c>
      <c r="L81" s="34">
        <f>+C81-I81</f>
        <v>0</v>
      </c>
      <c r="M81" s="39"/>
      <c r="N81" s="39"/>
      <c r="P81" s="11"/>
    </row>
    <row r="82" spans="1:16" s="42" customFormat="1" ht="20.100000000000001" hidden="1" customHeight="1" x14ac:dyDescent="0.25">
      <c r="A82" s="33" t="s">
        <v>85</v>
      </c>
      <c r="B82" s="34"/>
      <c r="C82" s="34"/>
      <c r="D82" s="34"/>
      <c r="E82" s="34"/>
      <c r="F82" s="31" t="e">
        <f t="shared" si="8"/>
        <v>#DIV/0!</v>
      </c>
      <c r="G82" s="34"/>
      <c r="H82" s="34"/>
      <c r="I82" s="34">
        <f>+E82+G82+H82</f>
        <v>0</v>
      </c>
      <c r="J82" s="34"/>
      <c r="K82" s="34">
        <f>+D82-I82</f>
        <v>0</v>
      </c>
      <c r="L82" s="34">
        <f>+C82-I82</f>
        <v>0</v>
      </c>
      <c r="M82" s="39"/>
      <c r="N82" s="39"/>
      <c r="P82" s="11"/>
    </row>
    <row r="83" spans="1:16" s="42" customFormat="1" ht="24.95" customHeight="1" x14ac:dyDescent="0.25">
      <c r="A83" s="29" t="s">
        <v>86</v>
      </c>
      <c r="B83" s="30">
        <f>+B84+B85+B86+B87</f>
        <v>3997920</v>
      </c>
      <c r="C83" s="30">
        <f>+C84+C85+C86+C87</f>
        <v>3981168</v>
      </c>
      <c r="D83" s="30">
        <f t="shared" ref="D83:L83" si="35">+D84+D85+D86+D87</f>
        <v>1505440</v>
      </c>
      <c r="E83" s="30">
        <f t="shared" si="35"/>
        <v>1005989</v>
      </c>
      <c r="F83" s="31">
        <f t="shared" si="8"/>
        <v>66.823586459772557</v>
      </c>
      <c r="G83" s="30">
        <f t="shared" si="35"/>
        <v>353100</v>
      </c>
      <c r="H83" s="30">
        <f>+H84+H85+H86+H87</f>
        <v>0</v>
      </c>
      <c r="I83" s="30">
        <f t="shared" si="35"/>
        <v>1359089</v>
      </c>
      <c r="J83" s="30">
        <f t="shared" si="35"/>
        <v>486783</v>
      </c>
      <c r="K83" s="30">
        <f t="shared" si="35"/>
        <v>146351</v>
      </c>
      <c r="L83" s="30">
        <f t="shared" si="35"/>
        <v>2622079</v>
      </c>
      <c r="M83" s="32">
        <f>+I83/D83*100</f>
        <v>90.278523222446594</v>
      </c>
      <c r="N83" s="32">
        <f>+I83/C83*100</f>
        <v>34.137946451895523</v>
      </c>
      <c r="P83" s="11"/>
    </row>
    <row r="84" spans="1:16" s="42" customFormat="1" ht="20.100000000000001" customHeight="1" x14ac:dyDescent="0.25">
      <c r="A84" s="33" t="s">
        <v>87</v>
      </c>
      <c r="B84" s="34">
        <v>3869720</v>
      </c>
      <c r="C84" s="34">
        <v>3852968</v>
      </c>
      <c r="D84" s="34">
        <v>1466116</v>
      </c>
      <c r="E84" s="34">
        <v>973199</v>
      </c>
      <c r="F84" s="31">
        <f t="shared" si="8"/>
        <v>66.379399720076719</v>
      </c>
      <c r="G84" s="34">
        <v>353100</v>
      </c>
      <c r="H84" s="34"/>
      <c r="I84" s="34">
        <f>+E84+G84+H84</f>
        <v>1326299</v>
      </c>
      <c r="J84" s="34">
        <v>477476</v>
      </c>
      <c r="K84" s="34">
        <f>+D84-I84</f>
        <v>139817</v>
      </c>
      <c r="L84" s="34">
        <f>+C84-I84</f>
        <v>2526669</v>
      </c>
      <c r="M84" s="39">
        <f>+I84/D84*100</f>
        <v>90.463442183292457</v>
      </c>
      <c r="N84" s="39">
        <f>+I84/C84*100</f>
        <v>34.422787835248045</v>
      </c>
      <c r="P84" s="11"/>
    </row>
    <row r="85" spans="1:16" s="42" customFormat="1" ht="20.100000000000001" customHeight="1" x14ac:dyDescent="0.25">
      <c r="A85" s="33" t="s">
        <v>88</v>
      </c>
      <c r="B85" s="34">
        <v>128200</v>
      </c>
      <c r="C85" s="34">
        <v>128200</v>
      </c>
      <c r="D85" s="34">
        <v>39324</v>
      </c>
      <c r="E85" s="34">
        <v>32790</v>
      </c>
      <c r="F85" s="31">
        <f t="shared" si="8"/>
        <v>83.384192859322553</v>
      </c>
      <c r="G85" s="34"/>
      <c r="H85" s="34"/>
      <c r="I85" s="34">
        <f>+E85+G85+H85</f>
        <v>32790</v>
      </c>
      <c r="J85" s="34">
        <v>9307</v>
      </c>
      <c r="K85" s="34">
        <f>+D85-I85</f>
        <v>6534</v>
      </c>
      <c r="L85" s="34">
        <f>+C85-I85</f>
        <v>95410</v>
      </c>
      <c r="M85" s="39">
        <f>+I85/D85*100</f>
        <v>83.384192859322553</v>
      </c>
      <c r="N85" s="39">
        <f>+I85/C85*100</f>
        <v>25.577223088923557</v>
      </c>
      <c r="P85" s="11"/>
    </row>
    <row r="86" spans="1:16" s="42" customFormat="1" ht="20.100000000000001" hidden="1" customHeight="1" x14ac:dyDescent="0.25">
      <c r="A86" s="33" t="s">
        <v>89</v>
      </c>
      <c r="B86" s="34"/>
      <c r="C86" s="34"/>
      <c r="D86" s="34"/>
      <c r="E86" s="34"/>
      <c r="F86" s="31" t="e">
        <f t="shared" si="8"/>
        <v>#DIV/0!</v>
      </c>
      <c r="G86" s="34"/>
      <c r="H86" s="34"/>
      <c r="I86" s="34">
        <f>+E86+G86+H86</f>
        <v>0</v>
      </c>
      <c r="J86" s="34"/>
      <c r="K86" s="34">
        <f>+D86-I86</f>
        <v>0</v>
      </c>
      <c r="L86" s="34">
        <f>+C86-I86</f>
        <v>0</v>
      </c>
      <c r="M86" s="39"/>
      <c r="N86" s="39"/>
      <c r="P86" s="11"/>
    </row>
    <row r="87" spans="1:16" s="42" customFormat="1" ht="20.100000000000001" hidden="1" customHeight="1" x14ac:dyDescent="0.25">
      <c r="A87" s="33" t="s">
        <v>90</v>
      </c>
      <c r="B87" s="34"/>
      <c r="C87" s="34"/>
      <c r="D87" s="34"/>
      <c r="E87" s="34"/>
      <c r="F87" s="31" t="e">
        <f t="shared" si="8"/>
        <v>#DIV/0!</v>
      </c>
      <c r="G87" s="34"/>
      <c r="H87" s="34"/>
      <c r="I87" s="34">
        <f>+E87+G87+H87</f>
        <v>0</v>
      </c>
      <c r="J87" s="34"/>
      <c r="K87" s="34">
        <f>+D87-I87</f>
        <v>0</v>
      </c>
      <c r="L87" s="34">
        <f>+C87-I87</f>
        <v>0</v>
      </c>
      <c r="M87" s="39"/>
      <c r="N87" s="39"/>
      <c r="P87" s="11"/>
    </row>
    <row r="88" spans="1:16" s="42" customFormat="1" ht="30" customHeight="1" x14ac:dyDescent="0.25">
      <c r="A88" s="25" t="s">
        <v>91</v>
      </c>
      <c r="B88" s="37">
        <f>+B89+B95+B102</f>
        <v>16340130</v>
      </c>
      <c r="C88" s="37">
        <f>+C89+C95+C102</f>
        <v>16570763</v>
      </c>
      <c r="D88" s="37">
        <f>+D89+D95+D102</f>
        <v>5527197</v>
      </c>
      <c r="E88" s="37">
        <f t="shared" ref="E88:L88" si="36">+E89+E95+E102</f>
        <v>4066761</v>
      </c>
      <c r="F88" s="27">
        <f t="shared" si="8"/>
        <v>73.577276149194617</v>
      </c>
      <c r="G88" s="37">
        <f t="shared" si="36"/>
        <v>265000</v>
      </c>
      <c r="H88" s="37">
        <f>+H89+H95+H102</f>
        <v>58287</v>
      </c>
      <c r="I88" s="37">
        <f t="shared" si="36"/>
        <v>4390048</v>
      </c>
      <c r="J88" s="37">
        <f>+J89+J95+J102</f>
        <v>1786362</v>
      </c>
      <c r="K88" s="37">
        <f t="shared" si="36"/>
        <v>1137149</v>
      </c>
      <c r="L88" s="37">
        <f t="shared" si="36"/>
        <v>12180715</v>
      </c>
      <c r="M88" s="38">
        <f t="shared" ref="M88:M103" si="37">+I88/D88*100</f>
        <v>79.426298718862384</v>
      </c>
      <c r="N88" s="38">
        <f t="shared" ref="N88:N102" si="38">+I88/C88*100</f>
        <v>26.492733014164767</v>
      </c>
      <c r="P88" s="11"/>
    </row>
    <row r="89" spans="1:16" s="42" customFormat="1" ht="24.95" customHeight="1" x14ac:dyDescent="0.25">
      <c r="A89" s="29" t="s">
        <v>92</v>
      </c>
      <c r="B89" s="30">
        <f>+B90+B91+B92+B93+B94</f>
        <v>10965227</v>
      </c>
      <c r="C89" s="30">
        <f>+C90+C91+C92+C93+C94</f>
        <v>11148299</v>
      </c>
      <c r="D89" s="30">
        <f>+D90+D91+D92+D93+D94</f>
        <v>3903034</v>
      </c>
      <c r="E89" s="30">
        <f t="shared" ref="E89:L89" si="39">+E90+E91+E92+E93+E94</f>
        <v>2747562</v>
      </c>
      <c r="F89" s="31">
        <f t="shared" si="8"/>
        <v>70.395543569438544</v>
      </c>
      <c r="G89" s="30">
        <f t="shared" si="39"/>
        <v>265000</v>
      </c>
      <c r="H89" s="30">
        <f>+H90+H91+H92+H93+H94</f>
        <v>27304</v>
      </c>
      <c r="I89" s="30">
        <f>+I90+I91+I92+I93+I94</f>
        <v>3039866</v>
      </c>
      <c r="J89" s="30">
        <f t="shared" si="39"/>
        <v>1369914</v>
      </c>
      <c r="K89" s="30">
        <f t="shared" si="39"/>
        <v>863168</v>
      </c>
      <c r="L89" s="30">
        <f t="shared" si="39"/>
        <v>8108433</v>
      </c>
      <c r="M89" s="32">
        <f t="shared" si="37"/>
        <v>77.884691755183283</v>
      </c>
      <c r="N89" s="32">
        <f t="shared" si="38"/>
        <v>27.267532024392242</v>
      </c>
      <c r="P89" s="11"/>
    </row>
    <row r="90" spans="1:16" s="42" customFormat="1" ht="20.100000000000001" customHeight="1" x14ac:dyDescent="0.25">
      <c r="A90" s="33" t="s">
        <v>93</v>
      </c>
      <c r="B90" s="34">
        <v>2464710</v>
      </c>
      <c r="C90" s="34">
        <v>2503885</v>
      </c>
      <c r="D90" s="34">
        <v>968190</v>
      </c>
      <c r="E90" s="34">
        <v>687985</v>
      </c>
      <c r="F90" s="31">
        <f t="shared" ref="F90:F104" si="40">+E90/D90*100</f>
        <v>71.058883070471694</v>
      </c>
      <c r="G90" s="34"/>
      <c r="H90" s="34">
        <v>628</v>
      </c>
      <c r="I90" s="34">
        <f>+E90+G90+H90</f>
        <v>688613</v>
      </c>
      <c r="J90" s="34">
        <v>632006</v>
      </c>
      <c r="K90" s="34">
        <f>+D90-I90</f>
        <v>279577</v>
      </c>
      <c r="L90" s="34">
        <f>+C90-I90</f>
        <v>1815272</v>
      </c>
      <c r="M90" s="39">
        <f t="shared" si="37"/>
        <v>71.123746372096392</v>
      </c>
      <c r="N90" s="39">
        <f t="shared" si="38"/>
        <v>27.501782230413934</v>
      </c>
      <c r="P90" s="11"/>
    </row>
    <row r="91" spans="1:16" s="42" customFormat="1" ht="20.100000000000001" customHeight="1" x14ac:dyDescent="0.25">
      <c r="A91" s="33" t="s">
        <v>94</v>
      </c>
      <c r="B91" s="34">
        <v>4296789</v>
      </c>
      <c r="C91" s="34">
        <v>4341930</v>
      </c>
      <c r="D91" s="34">
        <v>1202471</v>
      </c>
      <c r="E91" s="34">
        <v>1049984</v>
      </c>
      <c r="F91" s="31">
        <f t="shared" si="40"/>
        <v>87.318862575479997</v>
      </c>
      <c r="G91" s="34">
        <v>50000</v>
      </c>
      <c r="H91" s="34">
        <v>696</v>
      </c>
      <c r="I91" s="34">
        <f t="shared" ref="I91:I94" si="41">+E91+G91+H91</f>
        <v>1100680</v>
      </c>
      <c r="J91" s="34">
        <v>348379</v>
      </c>
      <c r="K91" s="34">
        <f>+D91-I91</f>
        <v>101791</v>
      </c>
      <c r="L91" s="34">
        <f>+C91-I91</f>
        <v>3241250</v>
      </c>
      <c r="M91" s="39">
        <f t="shared" si="37"/>
        <v>91.534847825851926</v>
      </c>
      <c r="N91" s="39">
        <f t="shared" si="38"/>
        <v>25.350017158268329</v>
      </c>
      <c r="P91" s="11"/>
    </row>
    <row r="92" spans="1:16" s="42" customFormat="1" ht="20.100000000000001" customHeight="1" x14ac:dyDescent="0.25">
      <c r="A92" s="33" t="s">
        <v>95</v>
      </c>
      <c r="B92" s="34">
        <v>1599804</v>
      </c>
      <c r="C92" s="34">
        <v>1543746</v>
      </c>
      <c r="D92" s="34">
        <v>653800</v>
      </c>
      <c r="E92" s="34">
        <v>366653</v>
      </c>
      <c r="F92" s="31">
        <f t="shared" si="40"/>
        <v>56.08029978586724</v>
      </c>
      <c r="G92" s="34">
        <v>65000</v>
      </c>
      <c r="H92" s="34"/>
      <c r="I92" s="34">
        <f t="shared" si="41"/>
        <v>431653</v>
      </c>
      <c r="J92" s="34">
        <v>113787</v>
      </c>
      <c r="K92" s="34">
        <f>+D92-I92</f>
        <v>222147</v>
      </c>
      <c r="L92" s="34">
        <f>+C92-I92</f>
        <v>1112093</v>
      </c>
      <c r="M92" s="39">
        <f t="shared" si="37"/>
        <v>66.022178036096662</v>
      </c>
      <c r="N92" s="39">
        <f t="shared" si="38"/>
        <v>27.961400385814766</v>
      </c>
      <c r="P92" s="11"/>
    </row>
    <row r="93" spans="1:16" s="42" customFormat="1" ht="20.100000000000001" customHeight="1" x14ac:dyDescent="0.25">
      <c r="A93" s="40" t="s">
        <v>96</v>
      </c>
      <c r="B93" s="34">
        <v>2018512</v>
      </c>
      <c r="C93" s="34">
        <v>2175576</v>
      </c>
      <c r="D93" s="34">
        <v>923172</v>
      </c>
      <c r="E93" s="34">
        <v>502996</v>
      </c>
      <c r="F93" s="31">
        <f t="shared" si="40"/>
        <v>54.485621314337962</v>
      </c>
      <c r="G93" s="34">
        <v>150000</v>
      </c>
      <c r="H93" s="34">
        <v>25766</v>
      </c>
      <c r="I93" s="34">
        <f t="shared" si="41"/>
        <v>678762</v>
      </c>
      <c r="J93" s="34">
        <v>225459</v>
      </c>
      <c r="K93" s="34">
        <f>+D93-I93</f>
        <v>244410</v>
      </c>
      <c r="L93" s="34">
        <f>+C93-I93</f>
        <v>1496814</v>
      </c>
      <c r="M93" s="39">
        <f t="shared" si="37"/>
        <v>73.524976927376485</v>
      </c>
      <c r="N93" s="39">
        <f t="shared" si="38"/>
        <v>31.19918587077629</v>
      </c>
      <c r="P93" s="11"/>
    </row>
    <row r="94" spans="1:16" s="42" customFormat="1" ht="20.100000000000001" customHeight="1" x14ac:dyDescent="0.25">
      <c r="A94" s="33" t="s">
        <v>97</v>
      </c>
      <c r="B94" s="34">
        <v>585412</v>
      </c>
      <c r="C94" s="34">
        <v>583162</v>
      </c>
      <c r="D94" s="34">
        <v>155401</v>
      </c>
      <c r="E94" s="34">
        <v>139944</v>
      </c>
      <c r="F94" s="31">
        <f t="shared" si="40"/>
        <v>90.053474559365768</v>
      </c>
      <c r="G94" s="34"/>
      <c r="H94" s="34">
        <v>214</v>
      </c>
      <c r="I94" s="34">
        <f t="shared" si="41"/>
        <v>140158</v>
      </c>
      <c r="J94" s="34">
        <v>50283</v>
      </c>
      <c r="K94" s="34">
        <f>+D94-I94</f>
        <v>15243</v>
      </c>
      <c r="L94" s="34">
        <f>+C94-I94</f>
        <v>443004</v>
      </c>
      <c r="M94" s="39">
        <f t="shared" si="37"/>
        <v>90.191182810921418</v>
      </c>
      <c r="N94" s="39">
        <f t="shared" si="38"/>
        <v>24.034144885983654</v>
      </c>
      <c r="P94" s="11"/>
    </row>
    <row r="95" spans="1:16" s="42" customFormat="1" ht="24.95" customHeight="1" x14ac:dyDescent="0.25">
      <c r="A95" s="29" t="s">
        <v>98</v>
      </c>
      <c r="B95" s="30">
        <f>+B96+B97+B98+B99+B100+B101</f>
        <v>5007469</v>
      </c>
      <c r="C95" s="30">
        <f>+C96+C97+C98+C99+C100+C101</f>
        <v>5055030</v>
      </c>
      <c r="D95" s="30">
        <f>+D96+D97+D98+D99+D100+D101</f>
        <v>1522019</v>
      </c>
      <c r="E95" s="30">
        <f>+E96+E97+E98+E99+E100+E101</f>
        <v>1230292</v>
      </c>
      <c r="F95" s="31">
        <f t="shared" si="40"/>
        <v>80.832893676097342</v>
      </c>
      <c r="G95" s="30">
        <f t="shared" ref="G95:L95" si="42">+G96+G97+G98+G99+G100+G101</f>
        <v>0</v>
      </c>
      <c r="H95" s="30">
        <f>+H96+H97+H98+H99+H100+H101</f>
        <v>29964</v>
      </c>
      <c r="I95" s="30">
        <f t="shared" si="42"/>
        <v>1260256</v>
      </c>
      <c r="J95" s="30">
        <f t="shared" si="42"/>
        <v>389116</v>
      </c>
      <c r="K95" s="30">
        <f t="shared" si="42"/>
        <v>261763</v>
      </c>
      <c r="L95" s="30">
        <f t="shared" si="42"/>
        <v>3794774</v>
      </c>
      <c r="M95" s="32">
        <f t="shared" si="37"/>
        <v>82.801594461041546</v>
      </c>
      <c r="N95" s="32">
        <f t="shared" si="38"/>
        <v>24.930732359649696</v>
      </c>
      <c r="P95" s="11"/>
    </row>
    <row r="96" spans="1:16" s="42" customFormat="1" ht="20.100000000000001" customHeight="1" x14ac:dyDescent="0.25">
      <c r="A96" s="33" t="s">
        <v>99</v>
      </c>
      <c r="B96" s="34">
        <v>491501</v>
      </c>
      <c r="C96" s="34">
        <v>490951</v>
      </c>
      <c r="D96" s="34">
        <v>150866</v>
      </c>
      <c r="E96" s="34">
        <v>99668</v>
      </c>
      <c r="F96" s="31">
        <f t="shared" si="40"/>
        <v>66.063924277173129</v>
      </c>
      <c r="G96" s="34"/>
      <c r="H96" s="34">
        <v>9143</v>
      </c>
      <c r="I96" s="34">
        <f>+E96+G96+H96</f>
        <v>108811</v>
      </c>
      <c r="J96" s="34">
        <v>33959</v>
      </c>
      <c r="K96" s="34">
        <f t="shared" ref="K96:K101" si="43">+D96-I96</f>
        <v>42055</v>
      </c>
      <c r="L96" s="34">
        <f t="shared" ref="L96:L101" si="44">+C96-I96</f>
        <v>382140</v>
      </c>
      <c r="M96" s="39">
        <f t="shared" si="37"/>
        <v>72.124269219042063</v>
      </c>
      <c r="N96" s="39">
        <f t="shared" si="38"/>
        <v>22.163311613582618</v>
      </c>
      <c r="P96" s="11"/>
    </row>
    <row r="97" spans="1:16" s="42" customFormat="1" ht="20.100000000000001" customHeight="1" x14ac:dyDescent="0.25">
      <c r="A97" s="33" t="s">
        <v>100</v>
      </c>
      <c r="B97" s="34">
        <v>1362426</v>
      </c>
      <c r="C97" s="34">
        <v>1386176</v>
      </c>
      <c r="D97" s="34">
        <v>415377</v>
      </c>
      <c r="E97" s="34">
        <v>344248</v>
      </c>
      <c r="F97" s="31">
        <f t="shared" si="40"/>
        <v>82.87603791254692</v>
      </c>
      <c r="G97" s="34"/>
      <c r="H97" s="34">
        <v>13395</v>
      </c>
      <c r="I97" s="34">
        <f t="shared" ref="I97:I101" si="45">+E97+G97+H97</f>
        <v>357643</v>
      </c>
      <c r="J97" s="34">
        <v>108371</v>
      </c>
      <c r="K97" s="34">
        <f t="shared" si="43"/>
        <v>57734</v>
      </c>
      <c r="L97" s="34">
        <f t="shared" si="44"/>
        <v>1028533</v>
      </c>
      <c r="M97" s="39">
        <f t="shared" si="37"/>
        <v>86.100819255760427</v>
      </c>
      <c r="N97" s="39">
        <f t="shared" si="38"/>
        <v>25.800691975622144</v>
      </c>
      <c r="P97" s="11"/>
    </row>
    <row r="98" spans="1:16" s="42" customFormat="1" ht="20.100000000000001" customHeight="1" x14ac:dyDescent="0.25">
      <c r="A98" s="33" t="s">
        <v>101</v>
      </c>
      <c r="B98" s="34">
        <v>397467</v>
      </c>
      <c r="C98" s="34">
        <v>429778</v>
      </c>
      <c r="D98" s="34">
        <v>160819</v>
      </c>
      <c r="E98" s="34">
        <v>132091</v>
      </c>
      <c r="F98" s="31">
        <f t="shared" si="40"/>
        <v>82.136439102344866</v>
      </c>
      <c r="G98" s="34"/>
      <c r="H98" s="34">
        <v>2902</v>
      </c>
      <c r="I98" s="34">
        <f t="shared" si="45"/>
        <v>134993</v>
      </c>
      <c r="J98" s="34">
        <v>37782</v>
      </c>
      <c r="K98" s="34">
        <f t="shared" si="43"/>
        <v>25826</v>
      </c>
      <c r="L98" s="34">
        <f t="shared" si="44"/>
        <v>294785</v>
      </c>
      <c r="M98" s="39">
        <f t="shared" si="37"/>
        <v>83.940952250666896</v>
      </c>
      <c r="N98" s="39">
        <f t="shared" si="38"/>
        <v>31.409937223403713</v>
      </c>
      <c r="P98" s="11"/>
    </row>
    <row r="99" spans="1:16" s="42" customFormat="1" ht="20.100000000000001" customHeight="1" x14ac:dyDescent="0.25">
      <c r="A99" s="33" t="s">
        <v>102</v>
      </c>
      <c r="B99" s="34">
        <v>211065</v>
      </c>
      <c r="C99" s="34">
        <v>210915</v>
      </c>
      <c r="D99" s="34">
        <v>59581</v>
      </c>
      <c r="E99" s="34">
        <v>49443</v>
      </c>
      <c r="F99" s="31">
        <f t="shared" si="40"/>
        <v>82.984508484248337</v>
      </c>
      <c r="G99" s="34"/>
      <c r="H99" s="34"/>
      <c r="I99" s="34">
        <f t="shared" si="45"/>
        <v>49443</v>
      </c>
      <c r="J99" s="34">
        <v>17441</v>
      </c>
      <c r="K99" s="34">
        <f t="shared" si="43"/>
        <v>10138</v>
      </c>
      <c r="L99" s="34">
        <f t="shared" si="44"/>
        <v>161472</v>
      </c>
      <c r="M99" s="39">
        <f t="shared" si="37"/>
        <v>82.984508484248337</v>
      </c>
      <c r="N99" s="39">
        <f t="shared" si="38"/>
        <v>23.442144939904701</v>
      </c>
      <c r="P99" s="11"/>
    </row>
    <row r="100" spans="1:16" s="42" customFormat="1" ht="20.100000000000001" customHeight="1" x14ac:dyDescent="0.25">
      <c r="A100" s="33" t="s">
        <v>103</v>
      </c>
      <c r="B100" s="34">
        <v>1931410</v>
      </c>
      <c r="C100" s="34">
        <v>1930710</v>
      </c>
      <c r="D100" s="34">
        <v>528546</v>
      </c>
      <c r="E100" s="34">
        <v>459808</v>
      </c>
      <c r="F100" s="31">
        <f t="shared" si="40"/>
        <v>86.994887862172831</v>
      </c>
      <c r="G100" s="34"/>
      <c r="H100" s="34">
        <v>887</v>
      </c>
      <c r="I100" s="34">
        <f t="shared" si="45"/>
        <v>460695</v>
      </c>
      <c r="J100" s="34">
        <v>149907</v>
      </c>
      <c r="K100" s="34">
        <f t="shared" si="43"/>
        <v>67851</v>
      </c>
      <c r="L100" s="34">
        <f t="shared" si="44"/>
        <v>1470015</v>
      </c>
      <c r="M100" s="39">
        <f t="shared" si="37"/>
        <v>87.162706746432661</v>
      </c>
      <c r="N100" s="39">
        <f t="shared" si="38"/>
        <v>23.861429215159191</v>
      </c>
      <c r="P100" s="11"/>
    </row>
    <row r="101" spans="1:16" s="42" customFormat="1" ht="19.5" customHeight="1" x14ac:dyDescent="0.25">
      <c r="A101" s="33" t="s">
        <v>104</v>
      </c>
      <c r="B101" s="34">
        <v>613600</v>
      </c>
      <c r="C101" s="34">
        <v>606500</v>
      </c>
      <c r="D101" s="34">
        <v>206830</v>
      </c>
      <c r="E101" s="34">
        <v>145034</v>
      </c>
      <c r="F101" s="31">
        <f t="shared" si="40"/>
        <v>70.122322680462219</v>
      </c>
      <c r="G101" s="34"/>
      <c r="H101" s="34">
        <v>3637</v>
      </c>
      <c r="I101" s="34">
        <f t="shared" si="45"/>
        <v>148671</v>
      </c>
      <c r="J101" s="34">
        <v>41656</v>
      </c>
      <c r="K101" s="34">
        <f t="shared" si="43"/>
        <v>58159</v>
      </c>
      <c r="L101" s="34">
        <f t="shared" si="44"/>
        <v>457829</v>
      </c>
      <c r="M101" s="39">
        <f t="shared" si="37"/>
        <v>71.880771648213511</v>
      </c>
      <c r="N101" s="39">
        <f t="shared" si="38"/>
        <v>24.512943116240727</v>
      </c>
      <c r="P101" s="11"/>
    </row>
    <row r="102" spans="1:16" s="42" customFormat="1" ht="24.95" customHeight="1" x14ac:dyDescent="0.25">
      <c r="A102" s="29" t="s">
        <v>105</v>
      </c>
      <c r="B102" s="30">
        <f t="shared" ref="B102:L102" si="46">+B103+B104</f>
        <v>367434</v>
      </c>
      <c r="C102" s="30">
        <f t="shared" si="46"/>
        <v>367434</v>
      </c>
      <c r="D102" s="30">
        <f t="shared" si="46"/>
        <v>102144</v>
      </c>
      <c r="E102" s="30">
        <f t="shared" si="46"/>
        <v>88907</v>
      </c>
      <c r="F102" s="31">
        <f t="shared" si="40"/>
        <v>87.040844298245617</v>
      </c>
      <c r="G102" s="30">
        <f t="shared" si="46"/>
        <v>0</v>
      </c>
      <c r="H102" s="30">
        <f t="shared" si="46"/>
        <v>1019</v>
      </c>
      <c r="I102" s="30">
        <f t="shared" si="46"/>
        <v>89926</v>
      </c>
      <c r="J102" s="30">
        <f t="shared" si="46"/>
        <v>27332</v>
      </c>
      <c r="K102" s="30">
        <f t="shared" si="46"/>
        <v>12218</v>
      </c>
      <c r="L102" s="30">
        <f t="shared" si="46"/>
        <v>277508</v>
      </c>
      <c r="M102" s="32">
        <f t="shared" si="37"/>
        <v>88.03845551378447</v>
      </c>
      <c r="N102" s="32">
        <f t="shared" si="38"/>
        <v>24.474055204472094</v>
      </c>
      <c r="P102" s="11"/>
    </row>
    <row r="103" spans="1:16" ht="20.100000000000001" customHeight="1" x14ac:dyDescent="0.2">
      <c r="A103" s="33" t="s">
        <v>105</v>
      </c>
      <c r="B103" s="34">
        <v>367434</v>
      </c>
      <c r="C103" s="34">
        <v>367434</v>
      </c>
      <c r="D103" s="34">
        <v>102144</v>
      </c>
      <c r="E103" s="34">
        <v>88907</v>
      </c>
      <c r="F103" s="31">
        <f t="shared" si="40"/>
        <v>87.040844298245617</v>
      </c>
      <c r="G103" s="34"/>
      <c r="H103" s="34">
        <v>1019</v>
      </c>
      <c r="I103" s="34">
        <f>+E103+G103+H103</f>
        <v>89926</v>
      </c>
      <c r="J103" s="34">
        <v>27332</v>
      </c>
      <c r="K103" s="34">
        <f>+D103-I103</f>
        <v>12218</v>
      </c>
      <c r="L103" s="34">
        <f>+C103-I103</f>
        <v>277508</v>
      </c>
      <c r="M103" s="39">
        <f t="shared" si="37"/>
        <v>88.03845551378447</v>
      </c>
      <c r="N103" s="39" t="s">
        <v>106</v>
      </c>
      <c r="P103" s="11"/>
    </row>
    <row r="104" spans="1:16" ht="20.100000000000001" hidden="1" customHeight="1" x14ac:dyDescent="0.2">
      <c r="A104" s="33" t="s">
        <v>107</v>
      </c>
      <c r="B104" s="34"/>
      <c r="C104" s="34"/>
      <c r="D104" s="34"/>
      <c r="E104" s="34"/>
      <c r="F104" s="31" t="e">
        <f t="shared" si="40"/>
        <v>#DIV/0!</v>
      </c>
      <c r="G104" s="34"/>
      <c r="H104" s="34"/>
      <c r="I104" s="34">
        <f>+E104+G104+H104</f>
        <v>0</v>
      </c>
      <c r="J104" s="34"/>
      <c r="K104" s="34">
        <f>+D104-I104</f>
        <v>0</v>
      </c>
      <c r="L104" s="34"/>
      <c r="M104" s="35"/>
      <c r="N104" s="43"/>
      <c r="P104" s="11"/>
    </row>
    <row r="105" spans="1:16" x14ac:dyDescent="0.25">
      <c r="A105" s="108" t="s">
        <v>108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</row>
    <row r="106" spans="1:16" ht="23.25" x14ac:dyDescent="0.2">
      <c r="A106" s="109" t="s">
        <v>31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</row>
    <row r="107" spans="1:16" x14ac:dyDescent="0.2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</row>
    <row r="108" spans="1:16" ht="54.95" customHeight="1" x14ac:dyDescent="0.2">
      <c r="A108" s="111" t="s">
        <v>6</v>
      </c>
      <c r="B108" s="112" t="s">
        <v>7</v>
      </c>
      <c r="C108" s="112"/>
      <c r="D108" s="105" t="s">
        <v>8</v>
      </c>
      <c r="E108" s="105" t="s">
        <v>9</v>
      </c>
      <c r="F108" s="105"/>
      <c r="G108" s="105"/>
      <c r="H108" s="113" t="s">
        <v>10</v>
      </c>
      <c r="I108" s="114" t="s">
        <v>11</v>
      </c>
      <c r="J108" s="105" t="s">
        <v>12</v>
      </c>
      <c r="K108" s="105" t="s">
        <v>13</v>
      </c>
      <c r="L108" s="105"/>
      <c r="M108" s="106" t="s">
        <v>14</v>
      </c>
      <c r="N108" s="107"/>
    </row>
    <row r="109" spans="1:16" ht="60" customHeight="1" x14ac:dyDescent="0.2">
      <c r="A109" s="111"/>
      <c r="B109" s="44" t="s">
        <v>15</v>
      </c>
      <c r="C109" s="44" t="s">
        <v>16</v>
      </c>
      <c r="D109" s="105"/>
      <c r="E109" s="44" t="s">
        <v>17</v>
      </c>
      <c r="F109" s="2" t="s">
        <v>14</v>
      </c>
      <c r="G109" s="45" t="s">
        <v>18</v>
      </c>
      <c r="H109" s="113"/>
      <c r="I109" s="115"/>
      <c r="J109" s="105"/>
      <c r="K109" s="44" t="s">
        <v>19</v>
      </c>
      <c r="L109" s="44" t="s">
        <v>20</v>
      </c>
      <c r="M109" s="46" t="s">
        <v>21</v>
      </c>
      <c r="N109" s="46" t="s">
        <v>22</v>
      </c>
    </row>
    <row r="110" spans="1:16" ht="30" customHeight="1" x14ac:dyDescent="0.2">
      <c r="A110" s="111"/>
      <c r="B110" s="5">
        <v>1</v>
      </c>
      <c r="C110" s="5">
        <v>2</v>
      </c>
      <c r="D110" s="5">
        <v>3</v>
      </c>
      <c r="E110" s="5">
        <v>4</v>
      </c>
      <c r="F110" s="5" t="s">
        <v>23</v>
      </c>
      <c r="G110" s="3">
        <v>6</v>
      </c>
      <c r="H110" s="3">
        <v>7</v>
      </c>
      <c r="I110" s="3" t="s">
        <v>24</v>
      </c>
      <c r="J110" s="5">
        <v>9</v>
      </c>
      <c r="K110" s="2" t="s">
        <v>25</v>
      </c>
      <c r="L110" s="2" t="s">
        <v>26</v>
      </c>
      <c r="M110" s="6" t="s">
        <v>27</v>
      </c>
      <c r="N110" s="6" t="s">
        <v>28</v>
      </c>
    </row>
    <row r="111" spans="1:16" ht="10.5" customHeight="1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9"/>
    </row>
    <row r="112" spans="1:16" ht="35.1" customHeight="1" x14ac:dyDescent="0.2">
      <c r="A112" s="50" t="s">
        <v>109</v>
      </c>
      <c r="B112" s="51">
        <f>+B114+B118+B144+B164+B168+B175+B183+B233+B141</f>
        <v>188972310</v>
      </c>
      <c r="C112" s="51">
        <f>+C114+C118+C144+C164+C168+C175+C183+C233+C141</f>
        <v>189390119</v>
      </c>
      <c r="D112" s="51">
        <f>+D114+D118+D144+D164+D168+D175+D183+D233+D141</f>
        <v>189237131</v>
      </c>
      <c r="E112" s="51">
        <f>+E114+E118+E144+E164+E168+E175+E183+E233+E141</f>
        <v>47972692</v>
      </c>
      <c r="F112" s="52">
        <f>+E112/D112*100</f>
        <v>25.350570338122491</v>
      </c>
      <c r="G112" s="51">
        <f>+G114+G118+G144+G164+G168+G175+G183+G233+G141</f>
        <v>67992429</v>
      </c>
      <c r="H112" s="51">
        <f>+H114+H118+H144+H164+H169+H176+H184+H234+H141</f>
        <v>3128819</v>
      </c>
      <c r="I112" s="51">
        <f>+I114+I118+I144+I164+I168+I175+I183+I233</f>
        <v>118780594</v>
      </c>
      <c r="J112" s="51">
        <f>+J114+J118+J144+J164+J168+J175+J183+J233+J141</f>
        <v>25664610</v>
      </c>
      <c r="K112" s="51">
        <f>+K114+K118+K144+K164+K168+K175+K183+K233</f>
        <v>70311041</v>
      </c>
      <c r="L112" s="51">
        <f>+L114+L118+L144+L164+L168+L175+L183+L233</f>
        <v>70464029</v>
      </c>
      <c r="M112" s="53">
        <f>+I112/D112*100</f>
        <v>62.768122393485235</v>
      </c>
      <c r="N112" s="53">
        <f>+I112/C112*100</f>
        <v>62.717418747701402</v>
      </c>
      <c r="P112" s="11"/>
    </row>
    <row r="113" spans="1:16" ht="8.25" customHeight="1" x14ac:dyDescent="0.2">
      <c r="A113" s="54"/>
      <c r="B113" s="55"/>
      <c r="C113" s="55"/>
      <c r="D113" s="55"/>
      <c r="E113" s="55"/>
      <c r="F113" s="56"/>
      <c r="G113" s="55"/>
      <c r="H113" s="55"/>
      <c r="I113" s="55"/>
      <c r="J113" s="55"/>
      <c r="K113" s="55"/>
      <c r="L113" s="55"/>
      <c r="M113" s="55"/>
      <c r="N113" s="57"/>
    </row>
    <row r="114" spans="1:16" ht="30" customHeight="1" x14ac:dyDescent="0.2">
      <c r="A114" s="58" t="s">
        <v>34</v>
      </c>
      <c r="B114" s="59">
        <f>+B115+B117</f>
        <v>20286132</v>
      </c>
      <c r="C114" s="59">
        <f t="shared" ref="C114:E114" si="47">+C115+C117</f>
        <v>20537171</v>
      </c>
      <c r="D114" s="59">
        <f t="shared" si="47"/>
        <v>20537171</v>
      </c>
      <c r="E114" s="59">
        <f t="shared" si="47"/>
        <v>19550000</v>
      </c>
      <c r="F114" s="60">
        <f>+E114/D114*100</f>
        <v>95.193247404912782</v>
      </c>
      <c r="G114" s="59">
        <f t="shared" ref="G114:L114" si="48">+G115+G117</f>
        <v>330448</v>
      </c>
      <c r="H114" s="59">
        <f t="shared" si="48"/>
        <v>0</v>
      </c>
      <c r="I114" s="59">
        <f t="shared" si="48"/>
        <v>19880448</v>
      </c>
      <c r="J114" s="59">
        <f t="shared" si="48"/>
        <v>13041000</v>
      </c>
      <c r="K114" s="59">
        <f t="shared" si="48"/>
        <v>656723</v>
      </c>
      <c r="L114" s="59">
        <f t="shared" si="48"/>
        <v>656723</v>
      </c>
      <c r="M114" s="38">
        <f t="shared" ref="M114:M186" si="49">+I114/D114*100</f>
        <v>96.802271354706065</v>
      </c>
      <c r="N114" s="38">
        <f t="shared" ref="N114:N186" si="50">+I114/C114*100</f>
        <v>96.802271354706065</v>
      </c>
    </row>
    <row r="115" spans="1:16" s="17" customFormat="1" ht="24.95" customHeight="1" x14ac:dyDescent="0.2">
      <c r="A115" s="61" t="s">
        <v>35</v>
      </c>
      <c r="B115" s="62">
        <f>+B116</f>
        <v>735832</v>
      </c>
      <c r="C115" s="62">
        <f>+C116</f>
        <v>986871</v>
      </c>
      <c r="D115" s="62">
        <f t="shared" ref="D115:I115" si="51">+D116</f>
        <v>986871</v>
      </c>
      <c r="E115" s="62">
        <f t="shared" si="51"/>
        <v>0</v>
      </c>
      <c r="F115" s="63">
        <f t="shared" ref="F115:F200" si="52">+E115/D115*100</f>
        <v>0</v>
      </c>
      <c r="G115" s="62">
        <f t="shared" si="51"/>
        <v>330448</v>
      </c>
      <c r="H115" s="62">
        <f t="shared" si="51"/>
        <v>0</v>
      </c>
      <c r="I115" s="62">
        <f t="shared" si="51"/>
        <v>330448</v>
      </c>
      <c r="J115" s="62">
        <f>SUM(J116:J116)</f>
        <v>0</v>
      </c>
      <c r="K115" s="62">
        <f t="shared" ref="K115:K182" si="53">+D115-I115</f>
        <v>656423</v>
      </c>
      <c r="L115" s="62">
        <f t="shared" ref="L115:L186" si="54">+C115-I115</f>
        <v>656423</v>
      </c>
      <c r="M115" s="32">
        <f t="shared" si="49"/>
        <v>33.484416909606217</v>
      </c>
      <c r="N115" s="32">
        <f t="shared" si="50"/>
        <v>33.484416909606217</v>
      </c>
      <c r="P115" s="1"/>
    </row>
    <row r="116" spans="1:16" s="66" customFormat="1" ht="20.100000000000001" customHeight="1" x14ac:dyDescent="0.2">
      <c r="A116" s="40" t="s">
        <v>110</v>
      </c>
      <c r="B116" s="64">
        <f>43339+692493</f>
        <v>735832</v>
      </c>
      <c r="C116" s="64">
        <v>986871</v>
      </c>
      <c r="D116" s="64">
        <v>986871</v>
      </c>
      <c r="E116" s="64"/>
      <c r="F116" s="63">
        <f t="shared" si="52"/>
        <v>0</v>
      </c>
      <c r="G116" s="64">
        <v>330448</v>
      </c>
      <c r="H116" s="65"/>
      <c r="I116" s="62">
        <f>+E116+G116+H116</f>
        <v>330448</v>
      </c>
      <c r="J116" s="64"/>
      <c r="K116" s="34">
        <f t="shared" si="53"/>
        <v>656423</v>
      </c>
      <c r="L116" s="34">
        <f t="shared" si="54"/>
        <v>656423</v>
      </c>
      <c r="M116" s="39">
        <f t="shared" si="49"/>
        <v>33.484416909606217</v>
      </c>
      <c r="N116" s="39">
        <f t="shared" si="50"/>
        <v>33.484416909606217</v>
      </c>
      <c r="P116" s="18"/>
    </row>
    <row r="117" spans="1:16" s="66" customFormat="1" ht="24.95" customHeight="1" x14ac:dyDescent="0.2">
      <c r="A117" s="61" t="s">
        <v>39</v>
      </c>
      <c r="B117" s="65">
        <f>850000*23+300</f>
        <v>19550300</v>
      </c>
      <c r="C117" s="65">
        <v>19550300</v>
      </c>
      <c r="D117" s="62">
        <v>19550300</v>
      </c>
      <c r="E117" s="65">
        <v>19550000</v>
      </c>
      <c r="F117" s="63">
        <f t="shared" si="52"/>
        <v>99.998465496693143</v>
      </c>
      <c r="G117" s="65"/>
      <c r="H117" s="67"/>
      <c r="I117" s="62">
        <f>+E117+G117+H117</f>
        <v>19550000</v>
      </c>
      <c r="J117" s="62">
        <v>13041000</v>
      </c>
      <c r="K117" s="62">
        <f t="shared" si="53"/>
        <v>300</v>
      </c>
      <c r="L117" s="62">
        <f t="shared" si="54"/>
        <v>300</v>
      </c>
      <c r="M117" s="32">
        <f t="shared" si="49"/>
        <v>99.998465496693143</v>
      </c>
      <c r="N117" s="32">
        <f t="shared" si="50"/>
        <v>99.998465496693143</v>
      </c>
      <c r="P117" s="1"/>
    </row>
    <row r="118" spans="1:16" s="68" customFormat="1" ht="30" customHeight="1" x14ac:dyDescent="0.2">
      <c r="A118" s="58" t="s">
        <v>111</v>
      </c>
      <c r="B118" s="59">
        <f>+B119+B128+B138</f>
        <v>6903847</v>
      </c>
      <c r="C118" s="59">
        <f t="shared" ref="C118:E118" si="55">+C119+C128+C138</f>
        <v>7363839</v>
      </c>
      <c r="D118" s="59">
        <f t="shared" si="55"/>
        <v>7363839</v>
      </c>
      <c r="E118" s="59">
        <f t="shared" si="55"/>
        <v>153103</v>
      </c>
      <c r="F118" s="60">
        <f t="shared" si="52"/>
        <v>2.0791193289261214</v>
      </c>
      <c r="G118" s="59">
        <f>+G119+G128+G138</f>
        <v>2025015</v>
      </c>
      <c r="H118" s="59">
        <f t="shared" ref="H118:L118" si="56">+H119+H128+H138</f>
        <v>0</v>
      </c>
      <c r="I118" s="59">
        <f t="shared" si="56"/>
        <v>2178118</v>
      </c>
      <c r="J118" s="59">
        <f t="shared" si="56"/>
        <v>99463</v>
      </c>
      <c r="K118" s="59">
        <f t="shared" si="56"/>
        <v>5185721</v>
      </c>
      <c r="L118" s="59">
        <f t="shared" si="56"/>
        <v>5185721</v>
      </c>
      <c r="M118" s="38">
        <f t="shared" si="49"/>
        <v>29.578566288589414</v>
      </c>
      <c r="N118" s="38">
        <f t="shared" si="50"/>
        <v>29.578566288589414</v>
      </c>
      <c r="P118" s="1"/>
    </row>
    <row r="119" spans="1:16" ht="24.95" customHeight="1" x14ac:dyDescent="0.2">
      <c r="A119" s="61" t="s">
        <v>112</v>
      </c>
      <c r="B119" s="62">
        <f>+B120+B121+B122+B123+B124+B125+B127+B126</f>
        <v>4986860</v>
      </c>
      <c r="C119" s="62">
        <f t="shared" ref="C119:E119" si="57">+C120+C121+C122+C123+C124+C125+C127+C126</f>
        <v>5358869</v>
      </c>
      <c r="D119" s="62">
        <f t="shared" si="57"/>
        <v>5358869</v>
      </c>
      <c r="E119" s="62">
        <f t="shared" si="57"/>
        <v>99463</v>
      </c>
      <c r="F119" s="63">
        <f t="shared" si="52"/>
        <v>1.8560446243414421</v>
      </c>
      <c r="G119" s="62">
        <f t="shared" ref="G119:L119" si="58">+G120+G121+G122+G123+G124+G125+G127+G126</f>
        <v>1007507</v>
      </c>
      <c r="H119" s="62">
        <f t="shared" si="58"/>
        <v>0</v>
      </c>
      <c r="I119" s="62">
        <f t="shared" si="58"/>
        <v>1106970</v>
      </c>
      <c r="J119" s="62">
        <f t="shared" si="58"/>
        <v>99463</v>
      </c>
      <c r="K119" s="62">
        <f t="shared" si="58"/>
        <v>4251899</v>
      </c>
      <c r="L119" s="62">
        <f t="shared" si="58"/>
        <v>4251899</v>
      </c>
      <c r="M119" s="32">
        <f t="shared" si="49"/>
        <v>20.656784108736375</v>
      </c>
      <c r="N119" s="32">
        <f t="shared" si="50"/>
        <v>20.656784108736375</v>
      </c>
      <c r="P119" s="18"/>
    </row>
    <row r="120" spans="1:16" ht="20.100000000000001" customHeight="1" x14ac:dyDescent="0.2">
      <c r="A120" s="40" t="s">
        <v>113</v>
      </c>
      <c r="B120" s="64">
        <v>23070</v>
      </c>
      <c r="C120" s="64">
        <v>23070</v>
      </c>
      <c r="D120" s="64">
        <v>23070</v>
      </c>
      <c r="E120" s="64"/>
      <c r="F120" s="63">
        <f t="shared" si="52"/>
        <v>0</v>
      </c>
      <c r="G120" s="64">
        <v>1903</v>
      </c>
      <c r="H120" s="64"/>
      <c r="I120" s="64">
        <f>+E120+G120+H120</f>
        <v>1903</v>
      </c>
      <c r="J120" s="64"/>
      <c r="K120" s="34">
        <f t="shared" si="53"/>
        <v>21167</v>
      </c>
      <c r="L120" s="34">
        <f t="shared" si="54"/>
        <v>21167</v>
      </c>
      <c r="M120" s="39">
        <f t="shared" si="49"/>
        <v>8.2488079757260504</v>
      </c>
      <c r="N120" s="39">
        <f t="shared" si="50"/>
        <v>8.2488079757260504</v>
      </c>
    </row>
    <row r="121" spans="1:16" ht="20.100000000000001" hidden="1" customHeight="1" x14ac:dyDescent="0.2">
      <c r="A121" s="69" t="s">
        <v>114</v>
      </c>
      <c r="B121" s="70"/>
      <c r="C121" s="64"/>
      <c r="D121" s="64"/>
      <c r="E121" s="64"/>
      <c r="F121" s="63" t="e">
        <f t="shared" si="52"/>
        <v>#DIV/0!</v>
      </c>
      <c r="G121" s="64"/>
      <c r="H121" s="64"/>
      <c r="I121" s="64">
        <f t="shared" ref="I121:I127" si="59">+E121+G121+H121</f>
        <v>0</v>
      </c>
      <c r="J121" s="64"/>
      <c r="K121" s="34">
        <f t="shared" si="53"/>
        <v>0</v>
      </c>
      <c r="L121" s="34">
        <f t="shared" si="54"/>
        <v>0</v>
      </c>
      <c r="M121" s="39" t="e">
        <f t="shared" si="49"/>
        <v>#DIV/0!</v>
      </c>
      <c r="N121" s="39" t="e">
        <f t="shared" si="50"/>
        <v>#DIV/0!</v>
      </c>
    </row>
    <row r="122" spans="1:16" ht="20.100000000000001" customHeight="1" x14ac:dyDescent="0.2">
      <c r="A122" s="40" t="s">
        <v>115</v>
      </c>
      <c r="B122" s="64">
        <v>13862</v>
      </c>
      <c r="C122" s="64">
        <v>13862</v>
      </c>
      <c r="D122" s="64">
        <v>13862</v>
      </c>
      <c r="E122" s="64"/>
      <c r="F122" s="63">
        <f t="shared" si="52"/>
        <v>0</v>
      </c>
      <c r="G122" s="64"/>
      <c r="H122" s="64"/>
      <c r="I122" s="64">
        <f t="shared" si="59"/>
        <v>0</v>
      </c>
      <c r="J122" s="64"/>
      <c r="K122" s="34">
        <f t="shared" si="53"/>
        <v>13862</v>
      </c>
      <c r="L122" s="34">
        <f t="shared" si="54"/>
        <v>13862</v>
      </c>
      <c r="M122" s="39">
        <f t="shared" si="49"/>
        <v>0</v>
      </c>
      <c r="N122" s="39">
        <f t="shared" si="50"/>
        <v>0</v>
      </c>
    </row>
    <row r="123" spans="1:16" ht="20.100000000000001" customHeight="1" x14ac:dyDescent="0.2">
      <c r="A123" s="40" t="s">
        <v>116</v>
      </c>
      <c r="B123" s="64">
        <f>22871+34571</f>
        <v>57442</v>
      </c>
      <c r="C123" s="64">
        <v>57442</v>
      </c>
      <c r="D123" s="64">
        <v>57442</v>
      </c>
      <c r="E123" s="64">
        <v>8642</v>
      </c>
      <c r="F123" s="63">
        <f t="shared" si="52"/>
        <v>15.044740782006198</v>
      </c>
      <c r="G123" s="64"/>
      <c r="H123" s="64"/>
      <c r="I123" s="64">
        <f t="shared" si="59"/>
        <v>8642</v>
      </c>
      <c r="J123" s="64">
        <v>8642</v>
      </c>
      <c r="K123" s="34">
        <f t="shared" si="53"/>
        <v>48800</v>
      </c>
      <c r="L123" s="34">
        <f t="shared" si="54"/>
        <v>48800</v>
      </c>
      <c r="M123" s="39">
        <f t="shared" si="49"/>
        <v>15.044740782006198</v>
      </c>
      <c r="N123" s="39">
        <f t="shared" si="50"/>
        <v>15.044740782006198</v>
      </c>
    </row>
    <row r="124" spans="1:16" ht="20.100000000000001" customHeight="1" x14ac:dyDescent="0.2">
      <c r="A124" s="40" t="s">
        <v>117</v>
      </c>
      <c r="B124" s="64">
        <v>11805</v>
      </c>
      <c r="C124" s="64">
        <v>11805</v>
      </c>
      <c r="D124" s="64">
        <v>11805</v>
      </c>
      <c r="E124" s="64"/>
      <c r="F124" s="63">
        <f t="shared" si="52"/>
        <v>0</v>
      </c>
      <c r="G124" s="64"/>
      <c r="H124" s="64"/>
      <c r="I124" s="64">
        <f t="shared" si="59"/>
        <v>0</v>
      </c>
      <c r="J124" s="64"/>
      <c r="K124" s="34">
        <f t="shared" si="53"/>
        <v>11805</v>
      </c>
      <c r="L124" s="34">
        <f t="shared" si="54"/>
        <v>11805</v>
      </c>
      <c r="M124" s="39">
        <f t="shared" si="49"/>
        <v>0</v>
      </c>
      <c r="N124" s="39">
        <f t="shared" si="50"/>
        <v>0</v>
      </c>
    </row>
    <row r="125" spans="1:16" s="68" customFormat="1" ht="20.100000000000001" customHeight="1" x14ac:dyDescent="0.2">
      <c r="A125" s="40" t="s">
        <v>118</v>
      </c>
      <c r="B125" s="64">
        <f>23633+14735</f>
        <v>38368</v>
      </c>
      <c r="C125" s="64">
        <v>53383</v>
      </c>
      <c r="D125" s="64">
        <v>53383</v>
      </c>
      <c r="E125" s="64">
        <v>10821</v>
      </c>
      <c r="F125" s="63">
        <f t="shared" si="52"/>
        <v>20.270498098645636</v>
      </c>
      <c r="G125" s="64">
        <v>8816</v>
      </c>
      <c r="H125" s="64"/>
      <c r="I125" s="64">
        <f t="shared" si="59"/>
        <v>19637</v>
      </c>
      <c r="J125" s="64">
        <v>10821</v>
      </c>
      <c r="K125" s="34">
        <f t="shared" si="53"/>
        <v>33746</v>
      </c>
      <c r="L125" s="34">
        <f t="shared" si="54"/>
        <v>33746</v>
      </c>
      <c r="M125" s="39">
        <f t="shared" si="49"/>
        <v>36.785118858063427</v>
      </c>
      <c r="N125" s="39">
        <f t="shared" si="50"/>
        <v>36.785118858063427</v>
      </c>
      <c r="P125" s="1"/>
    </row>
    <row r="126" spans="1:16" s="68" customFormat="1" ht="20.100000000000001" hidden="1" customHeight="1" x14ac:dyDescent="0.2">
      <c r="A126" s="40" t="s">
        <v>119</v>
      </c>
      <c r="B126" s="64"/>
      <c r="C126" s="64"/>
      <c r="D126" s="64"/>
      <c r="E126" s="64"/>
      <c r="F126" s="63" t="e">
        <f t="shared" si="52"/>
        <v>#DIV/0!</v>
      </c>
      <c r="G126" s="64"/>
      <c r="H126" s="64"/>
      <c r="I126" s="64">
        <f t="shared" si="59"/>
        <v>0</v>
      </c>
      <c r="J126" s="64"/>
      <c r="K126" s="34">
        <f t="shared" si="53"/>
        <v>0</v>
      </c>
      <c r="L126" s="34">
        <f t="shared" si="54"/>
        <v>0</v>
      </c>
      <c r="M126" s="39" t="e">
        <f t="shared" si="49"/>
        <v>#DIV/0!</v>
      </c>
      <c r="N126" s="39" t="e">
        <f t="shared" si="50"/>
        <v>#DIV/0!</v>
      </c>
      <c r="P126" s="18"/>
    </row>
    <row r="127" spans="1:16" s="68" customFormat="1" ht="20.100000000000001" customHeight="1" x14ac:dyDescent="0.2">
      <c r="A127" s="40" t="s">
        <v>120</v>
      </c>
      <c r="B127" s="64">
        <f>10276+1431896+320141+80000+(2320141+679859)</f>
        <v>4842313</v>
      </c>
      <c r="C127" s="64">
        <v>5199307</v>
      </c>
      <c r="D127" s="64">
        <v>5199307</v>
      </c>
      <c r="E127" s="64">
        <v>80000</v>
      </c>
      <c r="F127" s="63">
        <f t="shared" si="52"/>
        <v>1.5386665953751144</v>
      </c>
      <c r="G127" s="64">
        <v>996788</v>
      </c>
      <c r="H127" s="64"/>
      <c r="I127" s="64">
        <f t="shared" si="59"/>
        <v>1076788</v>
      </c>
      <c r="J127" s="64">
        <v>80000</v>
      </c>
      <c r="K127" s="34">
        <f t="shared" si="53"/>
        <v>4122519</v>
      </c>
      <c r="L127" s="34">
        <f t="shared" si="54"/>
        <v>4122519</v>
      </c>
      <c r="M127" s="39">
        <f t="shared" si="49"/>
        <v>20.710221573759735</v>
      </c>
      <c r="N127" s="39">
        <f t="shared" si="50"/>
        <v>20.710221573759735</v>
      </c>
      <c r="P127" s="18"/>
    </row>
    <row r="128" spans="1:16" ht="24.95" customHeight="1" x14ac:dyDescent="0.2">
      <c r="A128" s="61" t="s">
        <v>121</v>
      </c>
      <c r="B128" s="62">
        <f>+B129+B130+B131+B132</f>
        <v>1916987</v>
      </c>
      <c r="C128" s="62">
        <f t="shared" ref="C128:E128" si="60">+C129+C130+C131+C132</f>
        <v>1954811</v>
      </c>
      <c r="D128" s="62">
        <f t="shared" si="60"/>
        <v>1954811</v>
      </c>
      <c r="E128" s="62">
        <f t="shared" si="60"/>
        <v>53640</v>
      </c>
      <c r="F128" s="63">
        <f t="shared" si="52"/>
        <v>2.7439992920031653</v>
      </c>
      <c r="G128" s="62">
        <f>+G129+G130+G131+G132</f>
        <v>1017508</v>
      </c>
      <c r="H128" s="62">
        <f t="shared" ref="H128:L128" si="61">+H129+H130+H131+H132</f>
        <v>0</v>
      </c>
      <c r="I128" s="62">
        <f t="shared" si="61"/>
        <v>1071148</v>
      </c>
      <c r="J128" s="62">
        <f t="shared" si="61"/>
        <v>0</v>
      </c>
      <c r="K128" s="62">
        <f t="shared" si="61"/>
        <v>883663</v>
      </c>
      <c r="L128" s="62">
        <f t="shared" si="61"/>
        <v>883663</v>
      </c>
      <c r="M128" s="32">
        <f t="shared" si="49"/>
        <v>54.79547639132376</v>
      </c>
      <c r="N128" s="32">
        <f t="shared" si="50"/>
        <v>54.79547639132376</v>
      </c>
      <c r="P128" s="18"/>
    </row>
    <row r="129" spans="1:16" s="72" customFormat="1" ht="20.100000000000001" customHeight="1" x14ac:dyDescent="0.2">
      <c r="A129" s="71" t="s">
        <v>122</v>
      </c>
      <c r="B129" s="64">
        <v>0</v>
      </c>
      <c r="C129" s="64">
        <v>34362</v>
      </c>
      <c r="D129" s="64">
        <v>34362</v>
      </c>
      <c r="E129" s="64"/>
      <c r="F129" s="63">
        <f t="shared" si="52"/>
        <v>0</v>
      </c>
      <c r="G129" s="64"/>
      <c r="H129" s="64"/>
      <c r="I129" s="64">
        <f>+E129+G129+H129</f>
        <v>0</v>
      </c>
      <c r="J129" s="64"/>
      <c r="K129" s="34">
        <f t="shared" si="53"/>
        <v>34362</v>
      </c>
      <c r="L129" s="34">
        <f t="shared" si="54"/>
        <v>34362</v>
      </c>
      <c r="M129" s="39">
        <f t="shared" si="49"/>
        <v>0</v>
      </c>
      <c r="N129" s="39">
        <f t="shared" si="50"/>
        <v>0</v>
      </c>
      <c r="P129" s="1"/>
    </row>
    <row r="130" spans="1:16" s="17" customFormat="1" ht="20.100000000000001" hidden="1" customHeight="1" x14ac:dyDescent="0.2">
      <c r="A130" s="73" t="s">
        <v>123</v>
      </c>
      <c r="B130" s="64"/>
      <c r="C130" s="64"/>
      <c r="D130" s="64"/>
      <c r="E130" s="64"/>
      <c r="F130" s="63" t="e">
        <f t="shared" si="52"/>
        <v>#DIV/0!</v>
      </c>
      <c r="G130" s="64"/>
      <c r="H130" s="64"/>
      <c r="I130" s="64"/>
      <c r="J130" s="64"/>
      <c r="K130" s="34">
        <f t="shared" si="53"/>
        <v>0</v>
      </c>
      <c r="L130" s="34">
        <f t="shared" si="54"/>
        <v>0</v>
      </c>
      <c r="M130" s="39" t="e">
        <f t="shared" si="49"/>
        <v>#DIV/0!</v>
      </c>
      <c r="N130" s="39" t="e">
        <f t="shared" si="50"/>
        <v>#DIV/0!</v>
      </c>
      <c r="P130" s="74"/>
    </row>
    <row r="131" spans="1:16" s="17" customFormat="1" ht="15.75" hidden="1" customHeight="1" x14ac:dyDescent="0.2">
      <c r="A131" s="73" t="s">
        <v>124</v>
      </c>
      <c r="B131" s="64"/>
      <c r="C131" s="64"/>
      <c r="D131" s="64"/>
      <c r="E131" s="64"/>
      <c r="F131" s="63" t="e">
        <f t="shared" si="52"/>
        <v>#DIV/0!</v>
      </c>
      <c r="G131" s="64"/>
      <c r="H131" s="62"/>
      <c r="I131" s="62">
        <v>0</v>
      </c>
      <c r="J131" s="64"/>
      <c r="K131" s="34">
        <f t="shared" si="53"/>
        <v>0</v>
      </c>
      <c r="L131" s="34">
        <f t="shared" si="54"/>
        <v>0</v>
      </c>
      <c r="M131" s="39" t="e">
        <f t="shared" si="49"/>
        <v>#DIV/0!</v>
      </c>
      <c r="N131" s="39" t="e">
        <f t="shared" si="50"/>
        <v>#DIV/0!</v>
      </c>
      <c r="P131" s="18"/>
    </row>
    <row r="132" spans="1:16" ht="24.95" customHeight="1" x14ac:dyDescent="0.2">
      <c r="A132" s="61" t="s">
        <v>125</v>
      </c>
      <c r="B132" s="62">
        <f>+B133+B137+B134+B135+B136</f>
        <v>1916987</v>
      </c>
      <c r="C132" s="62">
        <f>+C133+C137+C134+C135+C136</f>
        <v>1920449</v>
      </c>
      <c r="D132" s="62">
        <f t="shared" ref="D132:L132" si="62">+D133+D137+D134+D135+D136</f>
        <v>1920449</v>
      </c>
      <c r="E132" s="62">
        <f t="shared" si="62"/>
        <v>53640</v>
      </c>
      <c r="F132" s="63">
        <f t="shared" si="52"/>
        <v>2.7930968226701149</v>
      </c>
      <c r="G132" s="62">
        <f t="shared" si="62"/>
        <v>1017508</v>
      </c>
      <c r="H132" s="62">
        <f t="shared" si="62"/>
        <v>0</v>
      </c>
      <c r="I132" s="62">
        <f t="shared" si="62"/>
        <v>1071148</v>
      </c>
      <c r="J132" s="62">
        <f t="shared" si="62"/>
        <v>0</v>
      </c>
      <c r="K132" s="62">
        <f t="shared" si="62"/>
        <v>849301</v>
      </c>
      <c r="L132" s="62">
        <f t="shared" si="62"/>
        <v>849301</v>
      </c>
      <c r="M132" s="32">
        <f t="shared" si="49"/>
        <v>55.77591490323357</v>
      </c>
      <c r="N132" s="32">
        <f t="shared" si="50"/>
        <v>55.77591490323357</v>
      </c>
      <c r="P132" s="18"/>
    </row>
    <row r="133" spans="1:16" ht="20.100000000000001" customHeight="1" x14ac:dyDescent="0.2">
      <c r="A133" s="40" t="str">
        <f>+[1]INVERSION!A39</f>
        <v xml:space="preserve">   Limpieza y Aseo del Edificio Hatillo (Parte 2)</v>
      </c>
      <c r="B133" s="64">
        <v>446520</v>
      </c>
      <c r="C133" s="64">
        <v>446520</v>
      </c>
      <c r="D133" s="64">
        <v>446520</v>
      </c>
      <c r="E133" s="64"/>
      <c r="F133" s="63">
        <f t="shared" si="52"/>
        <v>0</v>
      </c>
      <c r="G133" s="64">
        <v>297679</v>
      </c>
      <c r="H133" s="64"/>
      <c r="I133" s="64">
        <f>+E133+G133+H133</f>
        <v>297679</v>
      </c>
      <c r="J133" s="64"/>
      <c r="K133" s="34">
        <f t="shared" si="53"/>
        <v>148841</v>
      </c>
      <c r="L133" s="34">
        <f t="shared" si="54"/>
        <v>148841</v>
      </c>
      <c r="M133" s="39">
        <f t="shared" si="49"/>
        <v>66.666442712532472</v>
      </c>
      <c r="N133" s="39">
        <f t="shared" si="50"/>
        <v>66.666442712532472</v>
      </c>
    </row>
    <row r="134" spans="1:16" ht="20.100000000000001" customHeight="1" x14ac:dyDescent="0.2">
      <c r="A134" s="40" t="s">
        <v>126</v>
      </c>
      <c r="B134" s="64">
        <v>1363501</v>
      </c>
      <c r="C134" s="64">
        <v>1366963</v>
      </c>
      <c r="D134" s="64">
        <v>1366963</v>
      </c>
      <c r="E134" s="64">
        <v>42566</v>
      </c>
      <c r="F134" s="63">
        <f t="shared" si="52"/>
        <v>3.1139101789880197</v>
      </c>
      <c r="G134" s="64">
        <v>719829</v>
      </c>
      <c r="H134" s="64"/>
      <c r="I134" s="64">
        <f t="shared" ref="I134:I137" si="63">+E134+G134+H134</f>
        <v>762395</v>
      </c>
      <c r="J134" s="64"/>
      <c r="K134" s="34">
        <f t="shared" si="53"/>
        <v>604568</v>
      </c>
      <c r="L134" s="34">
        <f t="shared" si="54"/>
        <v>604568</v>
      </c>
      <c r="M134" s="39">
        <f t="shared" si="49"/>
        <v>55.772906801427688</v>
      </c>
      <c r="N134" s="39">
        <f t="shared" si="50"/>
        <v>55.772906801427688</v>
      </c>
    </row>
    <row r="135" spans="1:16" ht="20.100000000000001" customHeight="1" x14ac:dyDescent="0.2">
      <c r="A135" s="40" t="s">
        <v>127</v>
      </c>
      <c r="B135" s="64">
        <v>80000</v>
      </c>
      <c r="C135" s="64">
        <v>80000</v>
      </c>
      <c r="D135" s="64">
        <v>80000</v>
      </c>
      <c r="E135" s="64">
        <v>11074</v>
      </c>
      <c r="F135" s="63">
        <f t="shared" si="52"/>
        <v>13.842499999999999</v>
      </c>
      <c r="G135" s="64"/>
      <c r="H135" s="64"/>
      <c r="I135" s="64">
        <f t="shared" si="63"/>
        <v>11074</v>
      </c>
      <c r="J135" s="64"/>
      <c r="K135" s="34">
        <f t="shared" si="53"/>
        <v>68926</v>
      </c>
      <c r="L135" s="34">
        <f t="shared" si="54"/>
        <v>68926</v>
      </c>
      <c r="M135" s="39">
        <f t="shared" si="49"/>
        <v>13.842499999999999</v>
      </c>
      <c r="N135" s="39">
        <f t="shared" si="50"/>
        <v>13.842499999999999</v>
      </c>
    </row>
    <row r="136" spans="1:16" ht="20.100000000000001" customHeight="1" x14ac:dyDescent="0.2">
      <c r="A136" s="40" t="s">
        <v>128</v>
      </c>
      <c r="B136" s="64">
        <v>26966</v>
      </c>
      <c r="C136" s="64">
        <v>26966</v>
      </c>
      <c r="D136" s="64">
        <v>26966</v>
      </c>
      <c r="E136" s="64"/>
      <c r="F136" s="63">
        <f t="shared" si="52"/>
        <v>0</v>
      </c>
      <c r="G136" s="64"/>
      <c r="H136" s="64"/>
      <c r="I136" s="64">
        <f t="shared" si="63"/>
        <v>0</v>
      </c>
      <c r="J136" s="64"/>
      <c r="K136" s="34">
        <f t="shared" si="53"/>
        <v>26966</v>
      </c>
      <c r="L136" s="34">
        <f t="shared" si="54"/>
        <v>26966</v>
      </c>
      <c r="M136" s="39">
        <f t="shared" si="49"/>
        <v>0</v>
      </c>
      <c r="N136" s="39">
        <f t="shared" si="50"/>
        <v>0</v>
      </c>
    </row>
    <row r="137" spans="1:16" ht="20.100000000000001" hidden="1" customHeight="1" x14ac:dyDescent="0.2">
      <c r="A137" s="73" t="s">
        <v>129</v>
      </c>
      <c r="B137" s="64"/>
      <c r="C137" s="64"/>
      <c r="D137" s="64"/>
      <c r="E137" s="64"/>
      <c r="F137" s="63" t="e">
        <f t="shared" si="52"/>
        <v>#DIV/0!</v>
      </c>
      <c r="G137" s="64"/>
      <c r="H137" s="62">
        <f t="shared" ref="H137:H138" si="64">+H139+H138</f>
        <v>0</v>
      </c>
      <c r="I137" s="64">
        <f t="shared" si="63"/>
        <v>0</v>
      </c>
      <c r="J137" s="64"/>
      <c r="K137" s="34">
        <f t="shared" si="53"/>
        <v>0</v>
      </c>
      <c r="L137" s="34">
        <f t="shared" si="54"/>
        <v>0</v>
      </c>
      <c r="M137" s="39" t="e">
        <f t="shared" si="49"/>
        <v>#DIV/0!</v>
      </c>
      <c r="N137" s="39" t="e">
        <f t="shared" si="50"/>
        <v>#DIV/0!</v>
      </c>
    </row>
    <row r="138" spans="1:16" ht="24.95" customHeight="1" x14ac:dyDescent="0.2">
      <c r="A138" s="61" t="s">
        <v>130</v>
      </c>
      <c r="B138" s="62">
        <f>+B140+B139</f>
        <v>0</v>
      </c>
      <c r="C138" s="62">
        <f>+C140+C139</f>
        <v>50159</v>
      </c>
      <c r="D138" s="62">
        <f t="shared" ref="D138:E138" si="65">+D140+D139</f>
        <v>50159</v>
      </c>
      <c r="E138" s="62">
        <f t="shared" si="65"/>
        <v>0</v>
      </c>
      <c r="F138" s="63">
        <f t="shared" si="52"/>
        <v>0</v>
      </c>
      <c r="G138" s="62">
        <f t="shared" ref="G138:L138" si="66">+G140+G139</f>
        <v>0</v>
      </c>
      <c r="H138" s="62">
        <f t="shared" si="64"/>
        <v>0</v>
      </c>
      <c r="I138" s="62">
        <f t="shared" si="66"/>
        <v>0</v>
      </c>
      <c r="J138" s="62">
        <f t="shared" si="66"/>
        <v>0</v>
      </c>
      <c r="K138" s="62">
        <f t="shared" si="66"/>
        <v>50159</v>
      </c>
      <c r="L138" s="62">
        <f t="shared" si="66"/>
        <v>50159</v>
      </c>
      <c r="M138" s="32">
        <f t="shared" si="49"/>
        <v>0</v>
      </c>
      <c r="N138" s="32">
        <f t="shared" si="50"/>
        <v>0</v>
      </c>
    </row>
    <row r="139" spans="1:16" ht="24.95" hidden="1" customHeight="1" x14ac:dyDescent="0.2">
      <c r="A139" s="71" t="s">
        <v>131</v>
      </c>
      <c r="B139" s="75"/>
      <c r="C139" s="64"/>
      <c r="D139" s="64"/>
      <c r="E139" s="64"/>
      <c r="F139" s="63" t="e">
        <f t="shared" si="52"/>
        <v>#DIV/0!</v>
      </c>
      <c r="G139" s="64"/>
      <c r="H139" s="64"/>
      <c r="I139" s="64">
        <f>+E139+G139+H139</f>
        <v>0</v>
      </c>
      <c r="J139" s="64"/>
      <c r="K139" s="34">
        <f>+D139-I139</f>
        <v>0</v>
      </c>
      <c r="L139" s="34">
        <f>+C139-I139</f>
        <v>0</v>
      </c>
      <c r="M139" s="39" t="e">
        <f t="shared" si="49"/>
        <v>#DIV/0!</v>
      </c>
      <c r="N139" s="39" t="e">
        <f t="shared" si="50"/>
        <v>#DIV/0!</v>
      </c>
    </row>
    <row r="140" spans="1:16" ht="22.5" customHeight="1" x14ac:dyDescent="0.2">
      <c r="A140" s="71" t="s">
        <v>132</v>
      </c>
      <c r="B140" s="64"/>
      <c r="C140" s="64">
        <v>50159</v>
      </c>
      <c r="D140" s="64">
        <v>50159</v>
      </c>
      <c r="E140" s="64"/>
      <c r="F140" s="63">
        <f t="shared" si="52"/>
        <v>0</v>
      </c>
      <c r="G140" s="64"/>
      <c r="H140" s="62"/>
      <c r="I140" s="64">
        <f>+E140+G140+H140</f>
        <v>0</v>
      </c>
      <c r="J140" s="64"/>
      <c r="K140" s="34">
        <f>+D140-I140</f>
        <v>50159</v>
      </c>
      <c r="L140" s="34">
        <f>+C140-I140</f>
        <v>50159</v>
      </c>
      <c r="M140" s="39">
        <f>+I140/D140*100</f>
        <v>0</v>
      </c>
      <c r="N140" s="39">
        <f t="shared" si="50"/>
        <v>0</v>
      </c>
    </row>
    <row r="141" spans="1:16" ht="22.5" hidden="1" customHeight="1" x14ac:dyDescent="0.2">
      <c r="A141" s="76" t="s">
        <v>47</v>
      </c>
      <c r="B141" s="77">
        <f>+B142</f>
        <v>0</v>
      </c>
      <c r="C141" s="77">
        <f t="shared" ref="C141:E141" si="67">+C142</f>
        <v>0</v>
      </c>
      <c r="D141" s="77">
        <f t="shared" si="67"/>
        <v>0</v>
      </c>
      <c r="E141" s="77">
        <f t="shared" si="67"/>
        <v>0</v>
      </c>
      <c r="F141" s="60" t="e">
        <f t="shared" si="52"/>
        <v>#DIV/0!</v>
      </c>
      <c r="G141" s="77">
        <f>+G142</f>
        <v>0</v>
      </c>
      <c r="H141" s="77">
        <f t="shared" ref="H141:L142" si="68">+H142</f>
        <v>0</v>
      </c>
      <c r="I141" s="77">
        <f t="shared" si="68"/>
        <v>0</v>
      </c>
      <c r="J141" s="77">
        <f t="shared" si="68"/>
        <v>0</v>
      </c>
      <c r="K141" s="77">
        <f t="shared" si="68"/>
        <v>0</v>
      </c>
      <c r="L141" s="77">
        <f t="shared" si="68"/>
        <v>0</v>
      </c>
      <c r="M141" s="78" t="e">
        <f t="shared" ref="M141:M143" si="69">+I141/D141*100</f>
        <v>#DIV/0!</v>
      </c>
      <c r="N141" s="78" t="e">
        <f t="shared" si="50"/>
        <v>#DIV/0!</v>
      </c>
    </row>
    <row r="142" spans="1:16" ht="22.5" hidden="1" customHeight="1" x14ac:dyDescent="0.2">
      <c r="A142" s="61" t="s">
        <v>133</v>
      </c>
      <c r="B142" s="62">
        <f>+B143</f>
        <v>0</v>
      </c>
      <c r="C142" s="62">
        <f>+C143</f>
        <v>0</v>
      </c>
      <c r="D142" s="62">
        <f>+D143</f>
        <v>0</v>
      </c>
      <c r="E142" s="62">
        <f>+E143</f>
        <v>0</v>
      </c>
      <c r="F142" s="63" t="e">
        <f t="shared" si="52"/>
        <v>#DIV/0!</v>
      </c>
      <c r="G142" s="62">
        <f>+G143</f>
        <v>0</v>
      </c>
      <c r="H142" s="62">
        <f t="shared" si="68"/>
        <v>0</v>
      </c>
      <c r="I142" s="62">
        <f t="shared" si="68"/>
        <v>0</v>
      </c>
      <c r="J142" s="62">
        <f t="shared" si="68"/>
        <v>0</v>
      </c>
      <c r="K142" s="62">
        <f t="shared" si="68"/>
        <v>0</v>
      </c>
      <c r="L142" s="30">
        <f t="shared" ref="L142:L143" si="70">+C142-I142</f>
        <v>0</v>
      </c>
      <c r="M142" s="32" t="e">
        <f t="shared" si="69"/>
        <v>#DIV/0!</v>
      </c>
      <c r="N142" s="32" t="e">
        <f t="shared" si="50"/>
        <v>#DIV/0!</v>
      </c>
    </row>
    <row r="143" spans="1:16" ht="22.5" hidden="1" customHeight="1" x14ac:dyDescent="0.2">
      <c r="A143" s="79" t="s">
        <v>133</v>
      </c>
      <c r="B143" s="64"/>
      <c r="C143" s="64"/>
      <c r="D143" s="64"/>
      <c r="E143" s="64"/>
      <c r="F143" s="63" t="e">
        <f t="shared" si="52"/>
        <v>#DIV/0!</v>
      </c>
      <c r="G143" s="64"/>
      <c r="H143" s="62"/>
      <c r="I143" s="64">
        <f>+E143+G143+H143</f>
        <v>0</v>
      </c>
      <c r="J143" s="64"/>
      <c r="K143" s="34">
        <f t="shared" ref="K143" si="71">+D143-I143</f>
        <v>0</v>
      </c>
      <c r="L143" s="34">
        <f t="shared" si="70"/>
        <v>0</v>
      </c>
      <c r="M143" s="39" t="e">
        <f t="shared" si="69"/>
        <v>#DIV/0!</v>
      </c>
      <c r="N143" s="39" t="e">
        <f t="shared" si="50"/>
        <v>#DIV/0!</v>
      </c>
    </row>
    <row r="144" spans="1:16" ht="30" customHeight="1" x14ac:dyDescent="0.2">
      <c r="A144" s="80" t="s">
        <v>134</v>
      </c>
      <c r="B144" s="77">
        <f>+B145+B158+B160+B162</f>
        <v>7676910</v>
      </c>
      <c r="C144" s="77">
        <f t="shared" ref="C144:L144" si="72">+C145+C158+C160+C162</f>
        <v>7676910</v>
      </c>
      <c r="D144" s="77">
        <f t="shared" si="72"/>
        <v>7676910</v>
      </c>
      <c r="E144" s="77">
        <f t="shared" si="72"/>
        <v>4285117</v>
      </c>
      <c r="F144" s="60">
        <f t="shared" si="52"/>
        <v>55.818252395820714</v>
      </c>
      <c r="G144" s="77">
        <f t="shared" si="72"/>
        <v>488101</v>
      </c>
      <c r="H144" s="77">
        <f t="shared" si="72"/>
        <v>86821</v>
      </c>
      <c r="I144" s="77">
        <f t="shared" si="72"/>
        <v>4860039</v>
      </c>
      <c r="J144" s="77">
        <f t="shared" si="72"/>
        <v>2974218</v>
      </c>
      <c r="K144" s="77">
        <f t="shared" si="72"/>
        <v>2671375</v>
      </c>
      <c r="L144" s="77">
        <f t="shared" si="72"/>
        <v>2671375</v>
      </c>
      <c r="M144" s="78">
        <f t="shared" si="49"/>
        <v>63.307229080450334</v>
      </c>
      <c r="N144" s="78">
        <f t="shared" si="50"/>
        <v>63.307229080450334</v>
      </c>
    </row>
    <row r="145" spans="1:16" ht="24.95" customHeight="1" x14ac:dyDescent="0.2">
      <c r="A145" s="61" t="s">
        <v>135</v>
      </c>
      <c r="B145" s="62">
        <f>+B155+B156+B154+B157+B147+B146+B148+B149+B150+B151+B152+B153</f>
        <v>6225494</v>
      </c>
      <c r="C145" s="62">
        <f t="shared" ref="C145:L145" si="73">+C155+C156+C154+C157+C147+C146+C148+C149+C150+C151+C152+C153</f>
        <v>6279998</v>
      </c>
      <c r="D145" s="62">
        <f t="shared" si="73"/>
        <v>6279998</v>
      </c>
      <c r="E145" s="62">
        <f t="shared" si="73"/>
        <v>3252737</v>
      </c>
      <c r="F145" s="63">
        <f t="shared" si="52"/>
        <v>51.795191654519634</v>
      </c>
      <c r="G145" s="62">
        <f t="shared" si="73"/>
        <v>488101</v>
      </c>
      <c r="H145" s="62">
        <f t="shared" si="73"/>
        <v>0</v>
      </c>
      <c r="I145" s="62">
        <f t="shared" si="73"/>
        <v>3740838</v>
      </c>
      <c r="J145" s="62">
        <f t="shared" si="73"/>
        <v>1986269</v>
      </c>
      <c r="K145" s="62">
        <f t="shared" si="73"/>
        <v>2539160</v>
      </c>
      <c r="L145" s="62">
        <f t="shared" si="73"/>
        <v>2539160</v>
      </c>
      <c r="M145" s="39">
        <f t="shared" si="49"/>
        <v>59.567503046975489</v>
      </c>
      <c r="N145" s="39">
        <f>+I145/C145*100</f>
        <v>59.567503046975489</v>
      </c>
    </row>
    <row r="146" spans="1:16" ht="24.95" hidden="1" customHeight="1" x14ac:dyDescent="0.2">
      <c r="A146" s="71" t="s">
        <v>136</v>
      </c>
      <c r="B146" s="70"/>
      <c r="C146" s="64"/>
      <c r="D146" s="64"/>
      <c r="E146" s="64"/>
      <c r="F146" s="63" t="e">
        <f t="shared" si="52"/>
        <v>#DIV/0!</v>
      </c>
      <c r="G146" s="64"/>
      <c r="H146" s="62"/>
      <c r="I146" s="64">
        <f>+E146+G146+H146</f>
        <v>0</v>
      </c>
      <c r="J146" s="64"/>
      <c r="K146" s="34">
        <f t="shared" si="53"/>
        <v>0</v>
      </c>
      <c r="L146" s="34">
        <f t="shared" si="54"/>
        <v>0</v>
      </c>
      <c r="M146" s="39" t="e">
        <f t="shared" si="49"/>
        <v>#DIV/0!</v>
      </c>
      <c r="N146" s="39" t="e">
        <f t="shared" si="50"/>
        <v>#DIV/0!</v>
      </c>
    </row>
    <row r="147" spans="1:16" ht="24.95" customHeight="1" x14ac:dyDescent="0.2">
      <c r="A147" s="73" t="s">
        <v>137</v>
      </c>
      <c r="B147" s="64">
        <v>10000</v>
      </c>
      <c r="C147" s="64">
        <v>10000</v>
      </c>
      <c r="D147" s="64">
        <v>10000</v>
      </c>
      <c r="E147" s="64"/>
      <c r="F147" s="63">
        <f t="shared" si="52"/>
        <v>0</v>
      </c>
      <c r="G147" s="62"/>
      <c r="H147" s="64"/>
      <c r="I147" s="64">
        <f t="shared" ref="I147:I157" si="74">+E147+G147+H147</f>
        <v>0</v>
      </c>
      <c r="J147" s="64"/>
      <c r="K147" s="34">
        <f t="shared" si="53"/>
        <v>10000</v>
      </c>
      <c r="L147" s="34">
        <f t="shared" si="54"/>
        <v>10000</v>
      </c>
      <c r="M147" s="39">
        <f t="shared" si="49"/>
        <v>0</v>
      </c>
      <c r="N147" s="39">
        <f t="shared" si="50"/>
        <v>0</v>
      </c>
    </row>
    <row r="148" spans="1:16" ht="24.95" customHeight="1" x14ac:dyDescent="0.2">
      <c r="A148" s="40" t="s">
        <v>138</v>
      </c>
      <c r="B148" s="64">
        <v>200000</v>
      </c>
      <c r="C148" s="64">
        <v>200000</v>
      </c>
      <c r="D148" s="64">
        <v>200000</v>
      </c>
      <c r="E148" s="64"/>
      <c r="F148" s="63">
        <f t="shared" si="52"/>
        <v>0</v>
      </c>
      <c r="G148" s="62"/>
      <c r="H148" s="64"/>
      <c r="I148" s="64">
        <f t="shared" si="74"/>
        <v>0</v>
      </c>
      <c r="J148" s="64"/>
      <c r="K148" s="34">
        <f t="shared" si="53"/>
        <v>200000</v>
      </c>
      <c r="L148" s="34">
        <f t="shared" si="54"/>
        <v>200000</v>
      </c>
      <c r="M148" s="39">
        <f t="shared" si="49"/>
        <v>0</v>
      </c>
      <c r="N148" s="39">
        <f t="shared" si="50"/>
        <v>0</v>
      </c>
    </row>
    <row r="149" spans="1:16" ht="24.95" customHeight="1" x14ac:dyDescent="0.2">
      <c r="A149" s="40" t="s">
        <v>139</v>
      </c>
      <c r="B149" s="64">
        <v>40000</v>
      </c>
      <c r="C149" s="64">
        <v>40000</v>
      </c>
      <c r="D149" s="64">
        <v>40000</v>
      </c>
      <c r="E149" s="64"/>
      <c r="F149" s="63">
        <f t="shared" si="52"/>
        <v>0</v>
      </c>
      <c r="G149" s="62"/>
      <c r="H149" s="64"/>
      <c r="I149" s="64">
        <f t="shared" si="74"/>
        <v>0</v>
      </c>
      <c r="J149" s="64"/>
      <c r="K149" s="34">
        <f t="shared" si="53"/>
        <v>40000</v>
      </c>
      <c r="L149" s="34">
        <f t="shared" si="54"/>
        <v>40000</v>
      </c>
      <c r="M149" s="39">
        <f t="shared" si="49"/>
        <v>0</v>
      </c>
      <c r="N149" s="39">
        <f t="shared" si="50"/>
        <v>0</v>
      </c>
    </row>
    <row r="150" spans="1:16" ht="24.95" customHeight="1" x14ac:dyDescent="0.2">
      <c r="A150" s="40" t="s">
        <v>140</v>
      </c>
      <c r="B150" s="64">
        <v>80000</v>
      </c>
      <c r="C150" s="64">
        <v>121213</v>
      </c>
      <c r="D150" s="64">
        <v>121213</v>
      </c>
      <c r="E150" s="64">
        <v>87843</v>
      </c>
      <c r="F150" s="63">
        <f t="shared" si="52"/>
        <v>72.469949592865461</v>
      </c>
      <c r="G150" s="62"/>
      <c r="H150" s="64"/>
      <c r="I150" s="64">
        <f t="shared" si="74"/>
        <v>87843</v>
      </c>
      <c r="J150" s="64"/>
      <c r="K150" s="34">
        <f t="shared" si="53"/>
        <v>33370</v>
      </c>
      <c r="L150" s="34">
        <f t="shared" si="54"/>
        <v>33370</v>
      </c>
      <c r="M150" s="39">
        <f t="shared" si="49"/>
        <v>72.469949592865461</v>
      </c>
      <c r="N150" s="39">
        <f t="shared" si="50"/>
        <v>72.469949592865461</v>
      </c>
    </row>
    <row r="151" spans="1:16" ht="24.95" customHeight="1" x14ac:dyDescent="0.2">
      <c r="A151" s="40" t="s">
        <v>141</v>
      </c>
      <c r="B151" s="64">
        <v>1500000</v>
      </c>
      <c r="C151" s="64">
        <v>1500000</v>
      </c>
      <c r="D151" s="64">
        <v>1500000</v>
      </c>
      <c r="E151" s="64">
        <v>273846</v>
      </c>
      <c r="F151" s="63">
        <f t="shared" si="52"/>
        <v>18.256399999999999</v>
      </c>
      <c r="G151" s="62"/>
      <c r="H151" s="64"/>
      <c r="I151" s="64">
        <f t="shared" si="74"/>
        <v>273846</v>
      </c>
      <c r="J151" s="64">
        <v>43000</v>
      </c>
      <c r="K151" s="34">
        <f t="shared" si="53"/>
        <v>1226154</v>
      </c>
      <c r="L151" s="34">
        <f t="shared" si="54"/>
        <v>1226154</v>
      </c>
      <c r="M151" s="39">
        <f t="shared" si="49"/>
        <v>18.256399999999999</v>
      </c>
      <c r="N151" s="39">
        <f t="shared" si="50"/>
        <v>18.256399999999999</v>
      </c>
    </row>
    <row r="152" spans="1:16" ht="24.95" customHeight="1" x14ac:dyDescent="0.2">
      <c r="A152" s="40" t="s">
        <v>142</v>
      </c>
      <c r="B152" s="64">
        <v>200000</v>
      </c>
      <c r="C152" s="64">
        <v>200000</v>
      </c>
      <c r="D152" s="64">
        <v>200000</v>
      </c>
      <c r="E152" s="64"/>
      <c r="F152" s="63">
        <f t="shared" si="52"/>
        <v>0</v>
      </c>
      <c r="G152" s="62"/>
      <c r="H152" s="64"/>
      <c r="I152" s="64">
        <f t="shared" si="74"/>
        <v>0</v>
      </c>
      <c r="J152" s="64"/>
      <c r="K152" s="34">
        <f t="shared" si="53"/>
        <v>200000</v>
      </c>
      <c r="L152" s="34">
        <f t="shared" si="54"/>
        <v>200000</v>
      </c>
      <c r="M152" s="39">
        <f t="shared" si="49"/>
        <v>0</v>
      </c>
      <c r="N152" s="39">
        <f t="shared" si="50"/>
        <v>0</v>
      </c>
    </row>
    <row r="153" spans="1:16" ht="24.95" customHeight="1" x14ac:dyDescent="0.2">
      <c r="A153" s="40" t="s">
        <v>143</v>
      </c>
      <c r="B153" s="64">
        <v>200000</v>
      </c>
      <c r="C153" s="64">
        <v>213291</v>
      </c>
      <c r="D153" s="64">
        <v>213291</v>
      </c>
      <c r="E153" s="64">
        <v>13290</v>
      </c>
      <c r="F153" s="63">
        <f t="shared" si="52"/>
        <v>6.2309239489711237</v>
      </c>
      <c r="G153" s="62"/>
      <c r="H153" s="64"/>
      <c r="I153" s="64">
        <f t="shared" si="74"/>
        <v>13290</v>
      </c>
      <c r="J153" s="64"/>
      <c r="K153" s="34">
        <f t="shared" si="53"/>
        <v>200001</v>
      </c>
      <c r="L153" s="34">
        <f t="shared" si="54"/>
        <v>200001</v>
      </c>
      <c r="M153" s="39">
        <f t="shared" si="49"/>
        <v>6.2309239489711237</v>
      </c>
      <c r="N153" s="39">
        <f t="shared" si="50"/>
        <v>6.2309239489711237</v>
      </c>
    </row>
    <row r="154" spans="1:16" ht="24.95" customHeight="1" x14ac:dyDescent="0.2">
      <c r="A154" s="40" t="s">
        <v>144</v>
      </c>
      <c r="B154" s="64">
        <v>3645494</v>
      </c>
      <c r="C154" s="64">
        <v>3661344</v>
      </c>
      <c r="D154" s="64">
        <v>3661344</v>
      </c>
      <c r="E154" s="64">
        <v>2875087</v>
      </c>
      <c r="F154" s="63">
        <f t="shared" si="52"/>
        <v>78.525454040920494</v>
      </c>
      <c r="G154" s="64">
        <v>488101</v>
      </c>
      <c r="H154" s="64"/>
      <c r="I154" s="64">
        <f t="shared" si="74"/>
        <v>3363188</v>
      </c>
      <c r="J154" s="64">
        <v>1943269</v>
      </c>
      <c r="K154" s="34">
        <f t="shared" si="53"/>
        <v>298156</v>
      </c>
      <c r="L154" s="34">
        <f t="shared" si="54"/>
        <v>298156</v>
      </c>
      <c r="M154" s="39">
        <f t="shared" si="49"/>
        <v>91.856651546535915</v>
      </c>
      <c r="N154" s="39">
        <f t="shared" si="50"/>
        <v>91.856651546535915</v>
      </c>
    </row>
    <row r="155" spans="1:16" ht="20.100000000000001" hidden="1" customHeight="1" x14ac:dyDescent="0.2">
      <c r="A155" s="69" t="s">
        <v>145</v>
      </c>
      <c r="B155" s="70"/>
      <c r="C155" s="64"/>
      <c r="D155" s="64"/>
      <c r="E155" s="64"/>
      <c r="F155" s="63" t="e">
        <f t="shared" si="52"/>
        <v>#DIV/0!</v>
      </c>
      <c r="G155" s="64"/>
      <c r="H155" s="64"/>
      <c r="I155" s="64">
        <f t="shared" si="74"/>
        <v>0</v>
      </c>
      <c r="J155" s="64"/>
      <c r="K155" s="34">
        <f t="shared" si="53"/>
        <v>0</v>
      </c>
      <c r="L155" s="34">
        <f t="shared" si="54"/>
        <v>0</v>
      </c>
      <c r="M155" s="39" t="e">
        <f t="shared" si="49"/>
        <v>#DIV/0!</v>
      </c>
      <c r="N155" s="39" t="e">
        <f t="shared" si="50"/>
        <v>#DIV/0!</v>
      </c>
    </row>
    <row r="156" spans="1:16" s="81" customFormat="1" ht="20.100000000000001" customHeight="1" x14ac:dyDescent="0.2">
      <c r="A156" s="40" t="s">
        <v>146</v>
      </c>
      <c r="B156" s="64">
        <v>350000</v>
      </c>
      <c r="C156" s="64">
        <v>334150</v>
      </c>
      <c r="D156" s="64">
        <v>334150</v>
      </c>
      <c r="E156" s="64">
        <v>2671</v>
      </c>
      <c r="F156" s="63">
        <f t="shared" si="52"/>
        <v>0.7993416130480322</v>
      </c>
      <c r="G156" s="64"/>
      <c r="H156" s="64"/>
      <c r="I156" s="64">
        <f t="shared" si="74"/>
        <v>2671</v>
      </c>
      <c r="J156" s="64"/>
      <c r="K156" s="34">
        <f t="shared" si="53"/>
        <v>331479</v>
      </c>
      <c r="L156" s="34">
        <f t="shared" si="54"/>
        <v>331479</v>
      </c>
      <c r="M156" s="39">
        <f t="shared" si="49"/>
        <v>0.7993416130480322</v>
      </c>
      <c r="N156" s="39">
        <f t="shared" si="50"/>
        <v>0.7993416130480322</v>
      </c>
      <c r="P156" s="1"/>
    </row>
    <row r="157" spans="1:16" s="81" customFormat="1" ht="20.100000000000001" hidden="1" customHeight="1" x14ac:dyDescent="0.25">
      <c r="A157" s="69" t="s">
        <v>147</v>
      </c>
      <c r="B157" s="70"/>
      <c r="C157" s="64"/>
      <c r="D157" s="64"/>
      <c r="E157" s="64"/>
      <c r="F157" s="63" t="e">
        <f t="shared" si="52"/>
        <v>#DIV/0!</v>
      </c>
      <c r="G157" s="64"/>
      <c r="H157" s="62"/>
      <c r="I157" s="64">
        <f t="shared" si="74"/>
        <v>0</v>
      </c>
      <c r="J157" s="64"/>
      <c r="K157" s="34">
        <f t="shared" si="53"/>
        <v>0</v>
      </c>
      <c r="L157" s="34">
        <f t="shared" si="54"/>
        <v>0</v>
      </c>
      <c r="M157" s="39" t="e">
        <f t="shared" si="49"/>
        <v>#DIV/0!</v>
      </c>
      <c r="N157" s="39" t="e">
        <f t="shared" si="50"/>
        <v>#DIV/0!</v>
      </c>
      <c r="P157" s="82"/>
    </row>
    <row r="158" spans="1:16" s="17" customFormat="1" ht="24.95" customHeight="1" x14ac:dyDescent="0.25">
      <c r="A158" s="61" t="s">
        <v>148</v>
      </c>
      <c r="B158" s="62">
        <f>+B159</f>
        <v>983332</v>
      </c>
      <c r="C158" s="62">
        <f t="shared" ref="C158:E158" si="75">+C159</f>
        <v>983332</v>
      </c>
      <c r="D158" s="62">
        <f>+D159</f>
        <v>983332</v>
      </c>
      <c r="E158" s="62">
        <f t="shared" si="75"/>
        <v>983332</v>
      </c>
      <c r="F158" s="63">
        <f t="shared" si="52"/>
        <v>100</v>
      </c>
      <c r="G158" s="62">
        <f t="shared" ref="G158:L158" si="76">+G159</f>
        <v>0</v>
      </c>
      <c r="H158" s="62">
        <f t="shared" si="76"/>
        <v>0</v>
      </c>
      <c r="I158" s="62">
        <f t="shared" si="76"/>
        <v>983332</v>
      </c>
      <c r="J158" s="62">
        <f t="shared" si="76"/>
        <v>983332</v>
      </c>
      <c r="K158" s="62">
        <f t="shared" si="76"/>
        <v>0</v>
      </c>
      <c r="L158" s="62">
        <f t="shared" si="76"/>
        <v>0</v>
      </c>
      <c r="M158" s="35">
        <f t="shared" si="49"/>
        <v>100</v>
      </c>
      <c r="N158" s="35">
        <f t="shared" si="50"/>
        <v>100</v>
      </c>
      <c r="P158" s="82"/>
    </row>
    <row r="159" spans="1:16" s="17" customFormat="1" ht="20.100000000000001" customHeight="1" x14ac:dyDescent="0.2">
      <c r="A159" s="73" t="s">
        <v>149</v>
      </c>
      <c r="B159" s="64">
        <v>983332</v>
      </c>
      <c r="C159" s="64">
        <v>983332</v>
      </c>
      <c r="D159" s="64">
        <v>983332</v>
      </c>
      <c r="E159" s="64">
        <v>983332</v>
      </c>
      <c r="F159" s="63">
        <f t="shared" si="52"/>
        <v>100</v>
      </c>
      <c r="G159" s="64"/>
      <c r="H159" s="62"/>
      <c r="I159" s="64">
        <f>+E159+G159+H159</f>
        <v>983332</v>
      </c>
      <c r="J159" s="64">
        <v>983332</v>
      </c>
      <c r="K159" s="34">
        <f t="shared" si="53"/>
        <v>0</v>
      </c>
      <c r="L159" s="34">
        <f t="shared" si="54"/>
        <v>0</v>
      </c>
      <c r="M159" s="39">
        <f t="shared" si="49"/>
        <v>100</v>
      </c>
      <c r="N159" s="39">
        <f t="shared" si="50"/>
        <v>100</v>
      </c>
      <c r="P159" s="18"/>
    </row>
    <row r="160" spans="1:16" s="17" customFormat="1" ht="24.95" customHeight="1" x14ac:dyDescent="0.2">
      <c r="A160" s="61" t="s">
        <v>150</v>
      </c>
      <c r="B160" s="62">
        <f>+B161</f>
        <v>268084</v>
      </c>
      <c r="C160" s="62">
        <f t="shared" ref="C160" si="77">+C161</f>
        <v>268084</v>
      </c>
      <c r="D160" s="62">
        <f>+D161</f>
        <v>268084</v>
      </c>
      <c r="E160" s="62">
        <f>+E161</f>
        <v>49048</v>
      </c>
      <c r="F160" s="63">
        <f t="shared" si="52"/>
        <v>18.295758045985586</v>
      </c>
      <c r="G160" s="62">
        <f t="shared" ref="G160:L160" si="78">+G161</f>
        <v>0</v>
      </c>
      <c r="H160" s="62">
        <f t="shared" si="78"/>
        <v>86821</v>
      </c>
      <c r="I160" s="62">
        <f t="shared" si="78"/>
        <v>135869</v>
      </c>
      <c r="J160" s="62">
        <f t="shared" si="78"/>
        <v>4617</v>
      </c>
      <c r="K160" s="62">
        <f t="shared" si="78"/>
        <v>132215</v>
      </c>
      <c r="L160" s="62">
        <f t="shared" si="78"/>
        <v>132215</v>
      </c>
      <c r="M160" s="35">
        <f t="shared" si="49"/>
        <v>50.681502812551294</v>
      </c>
      <c r="N160" s="35">
        <f t="shared" si="50"/>
        <v>50.681502812551294</v>
      </c>
      <c r="P160" s="18"/>
    </row>
    <row r="161" spans="1:16" s="17" customFormat="1" ht="20.100000000000001" customHeight="1" x14ac:dyDescent="0.2">
      <c r="A161" s="73" t="s">
        <v>151</v>
      </c>
      <c r="B161" s="64">
        <f>68084+200000</f>
        <v>268084</v>
      </c>
      <c r="C161" s="64">
        <v>268084</v>
      </c>
      <c r="D161" s="64">
        <v>268084</v>
      </c>
      <c r="E161" s="64">
        <v>49048</v>
      </c>
      <c r="F161" s="63">
        <f t="shared" si="52"/>
        <v>18.295758045985586</v>
      </c>
      <c r="G161" s="64"/>
      <c r="H161" s="62">
        <v>86821</v>
      </c>
      <c r="I161" s="64">
        <f t="shared" ref="I161" si="79">+E161+G161+H161</f>
        <v>135869</v>
      </c>
      <c r="J161" s="64">
        <v>4617</v>
      </c>
      <c r="K161" s="34">
        <f t="shared" si="53"/>
        <v>132215</v>
      </c>
      <c r="L161" s="34">
        <f t="shared" si="54"/>
        <v>132215</v>
      </c>
      <c r="M161" s="39">
        <f t="shared" si="49"/>
        <v>50.681502812551294</v>
      </c>
      <c r="N161" s="39">
        <f t="shared" si="50"/>
        <v>50.681502812551294</v>
      </c>
      <c r="P161" s="18"/>
    </row>
    <row r="162" spans="1:16" s="83" customFormat="1" ht="20.100000000000001" customHeight="1" x14ac:dyDescent="0.25">
      <c r="A162" s="61" t="s">
        <v>152</v>
      </c>
      <c r="B162" s="62">
        <f>+B163</f>
        <v>200000</v>
      </c>
      <c r="C162" s="62">
        <f t="shared" ref="C162:L162" si="80">+C163</f>
        <v>145496</v>
      </c>
      <c r="D162" s="62">
        <f t="shared" si="80"/>
        <v>145496</v>
      </c>
      <c r="E162" s="62">
        <f t="shared" si="80"/>
        <v>0</v>
      </c>
      <c r="F162" s="63">
        <f t="shared" si="52"/>
        <v>0</v>
      </c>
      <c r="G162" s="62">
        <f t="shared" si="80"/>
        <v>0</v>
      </c>
      <c r="H162" s="62">
        <f t="shared" si="80"/>
        <v>0</v>
      </c>
      <c r="I162" s="62">
        <f t="shared" si="80"/>
        <v>0</v>
      </c>
      <c r="J162" s="62">
        <f t="shared" si="80"/>
        <v>0</v>
      </c>
      <c r="K162" s="62">
        <f t="shared" si="80"/>
        <v>0</v>
      </c>
      <c r="L162" s="62">
        <f t="shared" si="80"/>
        <v>0</v>
      </c>
      <c r="M162" s="39">
        <f t="shared" si="49"/>
        <v>0</v>
      </c>
      <c r="N162" s="39">
        <f t="shared" si="50"/>
        <v>0</v>
      </c>
      <c r="P162" s="84"/>
    </row>
    <row r="163" spans="1:16" s="17" customFormat="1" ht="20.100000000000001" customHeight="1" x14ac:dyDescent="0.2">
      <c r="A163" s="73" t="s">
        <v>153</v>
      </c>
      <c r="B163" s="64">
        <f>6000+141800+49200+3000</f>
        <v>200000</v>
      </c>
      <c r="C163" s="64">
        <v>145496</v>
      </c>
      <c r="D163" s="64">
        <v>145496</v>
      </c>
      <c r="E163" s="64"/>
      <c r="F163" s="63">
        <f t="shared" si="52"/>
        <v>0</v>
      </c>
      <c r="G163" s="64"/>
      <c r="H163" s="62"/>
      <c r="I163" s="64"/>
      <c r="J163" s="64"/>
      <c r="K163" s="34"/>
      <c r="L163" s="34"/>
      <c r="M163" s="39">
        <f t="shared" si="49"/>
        <v>0</v>
      </c>
      <c r="N163" s="39"/>
      <c r="P163" s="18"/>
    </row>
    <row r="164" spans="1:16" ht="30" customHeight="1" x14ac:dyDescent="0.2">
      <c r="A164" s="80" t="s">
        <v>154</v>
      </c>
      <c r="B164" s="77">
        <f>+B165</f>
        <v>3400000</v>
      </c>
      <c r="C164" s="77">
        <f t="shared" ref="C164:E164" si="81">+C165</f>
        <v>3713347</v>
      </c>
      <c r="D164" s="77">
        <f t="shared" si="81"/>
        <v>3713347</v>
      </c>
      <c r="E164" s="77">
        <f t="shared" si="81"/>
        <v>313346</v>
      </c>
      <c r="F164" s="60">
        <f t="shared" si="52"/>
        <v>8.4383710975570008</v>
      </c>
      <c r="G164" s="77">
        <f t="shared" ref="G164:I164" si="82">+G165</f>
        <v>3400000</v>
      </c>
      <c r="H164" s="77">
        <f>+H165</f>
        <v>0</v>
      </c>
      <c r="I164" s="77">
        <f t="shared" si="82"/>
        <v>3400000</v>
      </c>
      <c r="J164" s="85">
        <f>+J165</f>
        <v>0</v>
      </c>
      <c r="K164" s="85">
        <f t="shared" si="53"/>
        <v>313347</v>
      </c>
      <c r="L164" s="85">
        <f t="shared" si="54"/>
        <v>313347</v>
      </c>
      <c r="M164" s="78">
        <f t="shared" si="49"/>
        <v>91.561601972560069</v>
      </c>
      <c r="N164" s="78">
        <f t="shared" si="50"/>
        <v>91.561601972560069</v>
      </c>
      <c r="P164" s="18"/>
    </row>
    <row r="165" spans="1:16" ht="24.95" customHeight="1" x14ac:dyDescent="0.2">
      <c r="A165" s="61" t="s">
        <v>155</v>
      </c>
      <c r="B165" s="62">
        <f>B167</f>
        <v>3400000</v>
      </c>
      <c r="C165" s="62">
        <f>C167+C166</f>
        <v>3713347</v>
      </c>
      <c r="D165" s="62">
        <f t="shared" ref="D165:E165" si="83">D167+D166</f>
        <v>3713347</v>
      </c>
      <c r="E165" s="62">
        <f t="shared" si="83"/>
        <v>313346</v>
      </c>
      <c r="F165" s="63">
        <f t="shared" si="52"/>
        <v>8.4383710975570008</v>
      </c>
      <c r="G165" s="62">
        <f>G167+G166</f>
        <v>3400000</v>
      </c>
      <c r="H165" s="62">
        <f>H167+H166</f>
        <v>0</v>
      </c>
      <c r="I165" s="62">
        <f t="shared" ref="I165" si="84">I167</f>
        <v>3400000</v>
      </c>
      <c r="J165" s="62">
        <f>J167+J166</f>
        <v>0</v>
      </c>
      <c r="K165" s="62">
        <f t="shared" ref="K165:L165" si="85">K167+K166</f>
        <v>1</v>
      </c>
      <c r="L165" s="62">
        <f t="shared" si="85"/>
        <v>1</v>
      </c>
      <c r="M165" s="32">
        <f t="shared" si="49"/>
        <v>91.561601972560069</v>
      </c>
      <c r="N165" s="32">
        <f t="shared" si="50"/>
        <v>91.561601972560069</v>
      </c>
    </row>
    <row r="166" spans="1:16" ht="24.95" customHeight="1" x14ac:dyDescent="0.2">
      <c r="A166" s="73" t="s">
        <v>156</v>
      </c>
      <c r="B166" s="64"/>
      <c r="C166" s="64">
        <v>313347</v>
      </c>
      <c r="D166" s="64">
        <v>313347</v>
      </c>
      <c r="E166" s="64">
        <v>313346</v>
      </c>
      <c r="F166" s="63">
        <f t="shared" si="52"/>
        <v>99.99968086498356</v>
      </c>
      <c r="G166" s="64"/>
      <c r="H166" s="86"/>
      <c r="I166" s="64">
        <f>+E166+G166+H167</f>
        <v>313346</v>
      </c>
      <c r="J166" s="64"/>
      <c r="K166" s="34">
        <f t="shared" si="53"/>
        <v>1</v>
      </c>
      <c r="L166" s="34">
        <f t="shared" si="54"/>
        <v>1</v>
      </c>
      <c r="M166" s="87">
        <f t="shared" si="49"/>
        <v>99.99968086498356</v>
      </c>
      <c r="N166" s="87">
        <f t="shared" si="50"/>
        <v>99.99968086498356</v>
      </c>
    </row>
    <row r="167" spans="1:16" s="81" customFormat="1" ht="20.100000000000001" customHeight="1" x14ac:dyDescent="0.2">
      <c r="A167" s="73" t="str">
        <f>+[1]INVERSION!A69</f>
        <v xml:space="preserve">   Adquisición de Placas y Calcomanias Vehiculares</v>
      </c>
      <c r="B167" s="64">
        <v>3400000</v>
      </c>
      <c r="C167" s="64">
        <v>3400000</v>
      </c>
      <c r="D167" s="64">
        <v>3400000</v>
      </c>
      <c r="E167" s="64"/>
      <c r="F167" s="63">
        <f t="shared" si="52"/>
        <v>0</v>
      </c>
      <c r="G167" s="64">
        <v>3400000</v>
      </c>
      <c r="H167" s="62"/>
      <c r="I167" s="64">
        <f>+E167+G167+H168</f>
        <v>3400000</v>
      </c>
      <c r="J167" s="64"/>
      <c r="K167" s="34">
        <f t="shared" si="53"/>
        <v>0</v>
      </c>
      <c r="L167" s="34">
        <f t="shared" si="54"/>
        <v>0</v>
      </c>
      <c r="M167" s="39">
        <f t="shared" si="49"/>
        <v>100</v>
      </c>
      <c r="N167" s="39">
        <f t="shared" si="50"/>
        <v>100</v>
      </c>
      <c r="P167" s="1"/>
    </row>
    <row r="168" spans="1:16" s="17" customFormat="1" ht="30" customHeight="1" x14ac:dyDescent="0.25">
      <c r="A168" s="80" t="s">
        <v>157</v>
      </c>
      <c r="B168" s="77">
        <f>+B169</f>
        <v>1316961</v>
      </c>
      <c r="C168" s="77">
        <f t="shared" ref="C168:E168" si="86">+C169</f>
        <v>1192134</v>
      </c>
      <c r="D168" s="77">
        <f t="shared" si="86"/>
        <v>1039146</v>
      </c>
      <c r="E168" s="77">
        <f t="shared" si="86"/>
        <v>141144</v>
      </c>
      <c r="F168" s="60">
        <f t="shared" si="52"/>
        <v>13.582691941267155</v>
      </c>
      <c r="G168" s="77">
        <f t="shared" ref="G168:I168" si="87">+G169</f>
        <v>40000</v>
      </c>
      <c r="H168" s="77">
        <f>+H169</f>
        <v>0</v>
      </c>
      <c r="I168" s="77">
        <f t="shared" si="87"/>
        <v>181144</v>
      </c>
      <c r="J168" s="85">
        <f>+J169</f>
        <v>34795</v>
      </c>
      <c r="K168" s="85">
        <f t="shared" si="53"/>
        <v>858002</v>
      </c>
      <c r="L168" s="85">
        <f t="shared" si="54"/>
        <v>1010990</v>
      </c>
      <c r="M168" s="78">
        <f t="shared" si="49"/>
        <v>17.432006667013106</v>
      </c>
      <c r="N168" s="78">
        <f t="shared" si="50"/>
        <v>15.194936139729259</v>
      </c>
      <c r="P168" s="82"/>
    </row>
    <row r="169" spans="1:16" ht="24.95" customHeight="1" x14ac:dyDescent="0.2">
      <c r="A169" s="61" t="s">
        <v>158</v>
      </c>
      <c r="B169" s="62">
        <f>+B170+B171+B173+B172+B174</f>
        <v>1316961</v>
      </c>
      <c r="C169" s="62">
        <f>+C170+C171+C173+C172+C174</f>
        <v>1192134</v>
      </c>
      <c r="D169" s="62">
        <f t="shared" ref="D169:L169" si="88">+D170+D171+D173+D172+D174</f>
        <v>1039146</v>
      </c>
      <c r="E169" s="62">
        <f t="shared" si="88"/>
        <v>141144</v>
      </c>
      <c r="F169" s="63">
        <f t="shared" si="52"/>
        <v>13.582691941267155</v>
      </c>
      <c r="G169" s="62">
        <f t="shared" si="88"/>
        <v>40000</v>
      </c>
      <c r="H169" s="62">
        <f>+H170+H171+H173+H172+H174</f>
        <v>0</v>
      </c>
      <c r="I169" s="62">
        <f t="shared" si="88"/>
        <v>181144</v>
      </c>
      <c r="J169" s="62">
        <f t="shared" si="88"/>
        <v>34795</v>
      </c>
      <c r="K169" s="62">
        <f t="shared" si="88"/>
        <v>858002</v>
      </c>
      <c r="L169" s="62">
        <f t="shared" si="88"/>
        <v>1010990</v>
      </c>
      <c r="M169" s="32">
        <f t="shared" si="49"/>
        <v>17.432006667013106</v>
      </c>
      <c r="N169" s="32">
        <f t="shared" si="50"/>
        <v>15.194936139729259</v>
      </c>
      <c r="P169" s="18"/>
    </row>
    <row r="170" spans="1:16" s="17" customFormat="1" ht="20.100000000000001" customHeight="1" x14ac:dyDescent="0.2">
      <c r="A170" s="73" t="s">
        <v>159</v>
      </c>
      <c r="B170" s="64">
        <f>175361+7057+17941+2105+1851+546+11500+250000+5000</f>
        <v>471361</v>
      </c>
      <c r="C170" s="64">
        <v>471361</v>
      </c>
      <c r="D170" s="64">
        <v>318373</v>
      </c>
      <c r="E170" s="64">
        <v>141144</v>
      </c>
      <c r="F170" s="63">
        <f t="shared" si="52"/>
        <v>44.332905114441232</v>
      </c>
      <c r="G170" s="64"/>
      <c r="H170" s="64"/>
      <c r="I170" s="64">
        <f>+E170+G170+H171</f>
        <v>141144</v>
      </c>
      <c r="J170" s="64">
        <v>34795</v>
      </c>
      <c r="K170" s="34">
        <f t="shared" si="53"/>
        <v>177229</v>
      </c>
      <c r="L170" s="34">
        <f t="shared" si="54"/>
        <v>330217</v>
      </c>
      <c r="M170" s="39">
        <f t="shared" si="49"/>
        <v>44.332905114441232</v>
      </c>
      <c r="N170" s="39">
        <f t="shared" si="50"/>
        <v>29.943928326696522</v>
      </c>
      <c r="P170" s="1"/>
    </row>
    <row r="171" spans="1:16" ht="20.100000000000001" customHeight="1" x14ac:dyDescent="0.2">
      <c r="A171" s="73" t="str">
        <f>+[1]INVERSION!A72</f>
        <v xml:space="preserve">   Consultoría Calle Uruguay y Vía Argentina</v>
      </c>
      <c r="B171" s="64">
        <f>224952+520648</f>
        <v>745600</v>
      </c>
      <c r="C171" s="64">
        <v>569773</v>
      </c>
      <c r="D171" s="64">
        <v>569773</v>
      </c>
      <c r="E171" s="64"/>
      <c r="F171" s="63">
        <f t="shared" si="52"/>
        <v>0</v>
      </c>
      <c r="G171" s="64"/>
      <c r="H171" s="64"/>
      <c r="I171" s="64">
        <f>+E171+G171+H172</f>
        <v>0</v>
      </c>
      <c r="J171" s="64"/>
      <c r="K171" s="34">
        <f t="shared" si="53"/>
        <v>569773</v>
      </c>
      <c r="L171" s="34">
        <f t="shared" si="54"/>
        <v>569773</v>
      </c>
      <c r="M171" s="39">
        <f t="shared" si="49"/>
        <v>0</v>
      </c>
      <c r="N171" s="39">
        <f t="shared" si="50"/>
        <v>0</v>
      </c>
      <c r="P171" s="88"/>
    </row>
    <row r="172" spans="1:16" ht="20.100000000000001" hidden="1" customHeight="1" x14ac:dyDescent="0.2">
      <c r="A172" s="73" t="s">
        <v>160</v>
      </c>
      <c r="B172" s="64"/>
      <c r="C172" s="64"/>
      <c r="D172" s="64"/>
      <c r="E172" s="64"/>
      <c r="F172" s="63" t="e">
        <f t="shared" si="52"/>
        <v>#DIV/0!</v>
      </c>
      <c r="G172" s="64"/>
      <c r="H172" s="64"/>
      <c r="I172" s="64">
        <f>+E172+G172+H173</f>
        <v>0</v>
      </c>
      <c r="J172" s="64"/>
      <c r="K172" s="34">
        <f t="shared" si="53"/>
        <v>0</v>
      </c>
      <c r="L172" s="34">
        <f t="shared" si="54"/>
        <v>0</v>
      </c>
      <c r="M172" s="39" t="e">
        <f t="shared" si="49"/>
        <v>#DIV/0!</v>
      </c>
      <c r="N172" s="39" t="e">
        <f t="shared" si="50"/>
        <v>#DIV/0!</v>
      </c>
      <c r="P172" s="88"/>
    </row>
    <row r="173" spans="1:16" ht="21.75" customHeight="1" x14ac:dyDescent="0.2">
      <c r="A173" s="40" t="s">
        <v>161</v>
      </c>
      <c r="B173" s="64"/>
      <c r="C173" s="64">
        <v>51000</v>
      </c>
      <c r="D173" s="64">
        <v>51000</v>
      </c>
      <c r="E173" s="64"/>
      <c r="F173" s="63">
        <f t="shared" si="52"/>
        <v>0</v>
      </c>
      <c r="G173" s="64">
        <v>40000</v>
      </c>
      <c r="H173" s="62"/>
      <c r="I173" s="64">
        <f>+E173+G173+H174</f>
        <v>40000</v>
      </c>
      <c r="J173" s="64"/>
      <c r="K173" s="34">
        <f t="shared" si="53"/>
        <v>11000</v>
      </c>
      <c r="L173" s="34">
        <f t="shared" si="54"/>
        <v>11000</v>
      </c>
      <c r="M173" s="39">
        <f t="shared" si="49"/>
        <v>78.431372549019613</v>
      </c>
      <c r="N173" s="39">
        <f t="shared" si="50"/>
        <v>78.431372549019613</v>
      </c>
    </row>
    <row r="174" spans="1:16" ht="21.75" customHeight="1" x14ac:dyDescent="0.2">
      <c r="A174" s="40" t="s">
        <v>162</v>
      </c>
      <c r="B174" s="64">
        <v>100000</v>
      </c>
      <c r="C174" s="64">
        <v>100000</v>
      </c>
      <c r="D174" s="64">
        <v>100000</v>
      </c>
      <c r="E174" s="64"/>
      <c r="F174" s="63">
        <f t="shared" si="52"/>
        <v>0</v>
      </c>
      <c r="G174" s="64"/>
      <c r="H174" s="62"/>
      <c r="I174" s="64">
        <f>+E174+G174+H175</f>
        <v>0</v>
      </c>
      <c r="J174" s="64"/>
      <c r="K174" s="34">
        <f t="shared" si="53"/>
        <v>100000</v>
      </c>
      <c r="L174" s="34">
        <f t="shared" si="54"/>
        <v>100000</v>
      </c>
      <c r="M174" s="39">
        <f t="shared" si="49"/>
        <v>0</v>
      </c>
      <c r="N174" s="39">
        <f t="shared" si="50"/>
        <v>0</v>
      </c>
    </row>
    <row r="175" spans="1:16" s="81" customFormat="1" ht="30" customHeight="1" x14ac:dyDescent="0.2">
      <c r="A175" s="80" t="s">
        <v>163</v>
      </c>
      <c r="B175" s="77">
        <f>+B176</f>
        <v>1746150</v>
      </c>
      <c r="C175" s="77">
        <f>+C176</f>
        <v>1264408</v>
      </c>
      <c r="D175" s="77">
        <f t="shared" ref="D175:E175" si="89">+D176</f>
        <v>1264408</v>
      </c>
      <c r="E175" s="77">
        <f t="shared" si="89"/>
        <v>31258</v>
      </c>
      <c r="F175" s="60">
        <f t="shared" si="52"/>
        <v>2.4721450670985945</v>
      </c>
      <c r="G175" s="77">
        <f t="shared" ref="G175:L175" si="90">+G176</f>
        <v>344597</v>
      </c>
      <c r="H175" s="77">
        <f t="shared" si="90"/>
        <v>0</v>
      </c>
      <c r="I175" s="77">
        <f t="shared" si="90"/>
        <v>375855</v>
      </c>
      <c r="J175" s="77">
        <f t="shared" si="90"/>
        <v>31258</v>
      </c>
      <c r="K175" s="77">
        <f t="shared" si="90"/>
        <v>888553</v>
      </c>
      <c r="L175" s="77">
        <f t="shared" si="90"/>
        <v>888553</v>
      </c>
      <c r="M175" s="78">
        <f t="shared" si="49"/>
        <v>29.725768897381226</v>
      </c>
      <c r="N175" s="78">
        <f t="shared" si="50"/>
        <v>29.725768897381226</v>
      </c>
      <c r="P175" s="1"/>
    </row>
    <row r="176" spans="1:16" ht="24.95" customHeight="1" x14ac:dyDescent="0.25">
      <c r="A176" s="61" t="s">
        <v>164</v>
      </c>
      <c r="B176" s="62">
        <f>+B177+B178+B180+B179+B182+B181</f>
        <v>1746150</v>
      </c>
      <c r="C176" s="62">
        <f t="shared" ref="C176:E176" si="91">+C177+C178+C180+C179+C182+C181</f>
        <v>1264408</v>
      </c>
      <c r="D176" s="62">
        <f t="shared" si="91"/>
        <v>1264408</v>
      </c>
      <c r="E176" s="62">
        <f t="shared" si="91"/>
        <v>31258</v>
      </c>
      <c r="F176" s="63">
        <f t="shared" si="52"/>
        <v>2.4721450670985945</v>
      </c>
      <c r="G176" s="62">
        <f>+G177+G178+G180+G179+G182+G181</f>
        <v>344597</v>
      </c>
      <c r="H176" s="62">
        <f>+H177+H178+H180+H179+H182+H181</f>
        <v>0</v>
      </c>
      <c r="I176" s="62">
        <f t="shared" ref="I176:L176" si="92">+I177+I178+I180+I179+I182+I181</f>
        <v>375855</v>
      </c>
      <c r="J176" s="62">
        <f>+J177+J178+J180+J179+J182+J181</f>
        <v>31258</v>
      </c>
      <c r="K176" s="62">
        <f t="shared" si="92"/>
        <v>888553</v>
      </c>
      <c r="L176" s="62">
        <f t="shared" si="92"/>
        <v>888553</v>
      </c>
      <c r="M176" s="32">
        <f>+I176/D176*100</f>
        <v>29.725768897381226</v>
      </c>
      <c r="N176" s="32">
        <f t="shared" si="50"/>
        <v>29.725768897381226</v>
      </c>
      <c r="P176" s="82"/>
    </row>
    <row r="177" spans="1:16" s="17" customFormat="1" ht="20.100000000000001" customHeight="1" x14ac:dyDescent="0.2">
      <c r="A177" s="73" t="str">
        <f>+[1]INVERSION!A75</f>
        <v xml:space="preserve">  Recolección de los Desechos del Mercado Agricola</v>
      </c>
      <c r="B177" s="64">
        <v>946050</v>
      </c>
      <c r="C177" s="64">
        <v>946050</v>
      </c>
      <c r="D177" s="64">
        <v>946050</v>
      </c>
      <c r="E177" s="64">
        <v>31258</v>
      </c>
      <c r="F177" s="63">
        <f t="shared" si="52"/>
        <v>3.3040536969504783</v>
      </c>
      <c r="G177" s="64">
        <v>344597</v>
      </c>
      <c r="H177" s="64"/>
      <c r="I177" s="64">
        <f>+E177+G177+H177</f>
        <v>375855</v>
      </c>
      <c r="J177" s="64">
        <v>31258</v>
      </c>
      <c r="K177" s="34">
        <f t="shared" si="53"/>
        <v>570195</v>
      </c>
      <c r="L177" s="34">
        <f t="shared" si="54"/>
        <v>570195</v>
      </c>
      <c r="M177" s="39">
        <f t="shared" si="49"/>
        <v>39.728872681147934</v>
      </c>
      <c r="N177" s="39">
        <f t="shared" si="50"/>
        <v>39.728872681147934</v>
      </c>
      <c r="P177" s="1"/>
    </row>
    <row r="178" spans="1:16" ht="20.100000000000001" hidden="1" customHeight="1" x14ac:dyDescent="0.2">
      <c r="A178" s="73" t="s">
        <v>165</v>
      </c>
      <c r="B178" s="64"/>
      <c r="C178" s="64"/>
      <c r="D178" s="64"/>
      <c r="E178" s="64"/>
      <c r="F178" s="63" t="e">
        <f t="shared" si="52"/>
        <v>#DIV/0!</v>
      </c>
      <c r="G178" s="64"/>
      <c r="H178" s="64"/>
      <c r="I178" s="64">
        <f t="shared" ref="I178:I181" si="93">+E178+G178+H178</f>
        <v>0</v>
      </c>
      <c r="J178" s="64"/>
      <c r="K178" s="34">
        <f t="shared" si="53"/>
        <v>0</v>
      </c>
      <c r="L178" s="34">
        <f t="shared" si="54"/>
        <v>0</v>
      </c>
      <c r="M178" s="39" t="e">
        <f t="shared" si="49"/>
        <v>#DIV/0!</v>
      </c>
      <c r="N178" s="39" t="e">
        <f t="shared" si="50"/>
        <v>#DIV/0!</v>
      </c>
      <c r="P178" s="18"/>
    </row>
    <row r="179" spans="1:16" ht="20.100000000000001" customHeight="1" x14ac:dyDescent="0.2">
      <c r="A179" s="40" t="s">
        <v>166</v>
      </c>
      <c r="B179" s="64">
        <v>800000</v>
      </c>
      <c r="C179" s="64">
        <v>268258</v>
      </c>
      <c r="D179" s="64">
        <v>268258</v>
      </c>
      <c r="E179" s="64"/>
      <c r="F179" s="63">
        <f t="shared" si="52"/>
        <v>0</v>
      </c>
      <c r="G179" s="64"/>
      <c r="H179" s="64"/>
      <c r="I179" s="64">
        <f>+E179+G179+H179</f>
        <v>0</v>
      </c>
      <c r="J179" s="64"/>
      <c r="K179" s="34">
        <f t="shared" si="53"/>
        <v>268258</v>
      </c>
      <c r="L179" s="34">
        <f t="shared" si="54"/>
        <v>268258</v>
      </c>
      <c r="M179" s="39">
        <f t="shared" si="49"/>
        <v>0</v>
      </c>
      <c r="N179" s="39">
        <f t="shared" si="50"/>
        <v>0</v>
      </c>
      <c r="P179" s="18"/>
    </row>
    <row r="180" spans="1:16" ht="20.100000000000001" customHeight="1" x14ac:dyDescent="0.2">
      <c r="A180" s="40" t="s">
        <v>167</v>
      </c>
      <c r="B180" s="64"/>
      <c r="C180" s="64">
        <v>50000</v>
      </c>
      <c r="D180" s="64">
        <v>50000</v>
      </c>
      <c r="E180" s="64"/>
      <c r="F180" s="63">
        <f t="shared" si="52"/>
        <v>0</v>
      </c>
      <c r="G180" s="64"/>
      <c r="H180" s="64"/>
      <c r="I180" s="64">
        <f>+E180+G180+H180</f>
        <v>0</v>
      </c>
      <c r="J180" s="64"/>
      <c r="K180" s="34">
        <f t="shared" si="53"/>
        <v>50000</v>
      </c>
      <c r="L180" s="34">
        <f t="shared" si="54"/>
        <v>50000</v>
      </c>
      <c r="M180" s="39">
        <f t="shared" si="49"/>
        <v>0</v>
      </c>
      <c r="N180" s="39">
        <f t="shared" si="50"/>
        <v>0</v>
      </c>
    </row>
    <row r="181" spans="1:16" ht="20.100000000000001" customHeight="1" x14ac:dyDescent="0.2">
      <c r="A181" s="40" t="s">
        <v>168</v>
      </c>
      <c r="B181" s="64">
        <v>0</v>
      </c>
      <c r="C181" s="64"/>
      <c r="D181" s="64"/>
      <c r="E181" s="64"/>
      <c r="F181" s="63" t="e">
        <f t="shared" si="52"/>
        <v>#DIV/0!</v>
      </c>
      <c r="G181" s="64"/>
      <c r="H181" s="64"/>
      <c r="I181" s="64">
        <f t="shared" si="93"/>
        <v>0</v>
      </c>
      <c r="J181" s="64"/>
      <c r="K181" s="34">
        <f t="shared" si="53"/>
        <v>0</v>
      </c>
      <c r="L181" s="34">
        <f t="shared" si="54"/>
        <v>0</v>
      </c>
      <c r="M181" s="39" t="e">
        <f t="shared" si="49"/>
        <v>#DIV/0!</v>
      </c>
      <c r="N181" s="39" t="e">
        <f t="shared" si="50"/>
        <v>#DIV/0!</v>
      </c>
    </row>
    <row r="182" spans="1:16" ht="19.5" customHeight="1" x14ac:dyDescent="0.2">
      <c r="A182" s="40" t="s">
        <v>169</v>
      </c>
      <c r="B182" s="64">
        <v>100</v>
      </c>
      <c r="C182" s="64">
        <v>100</v>
      </c>
      <c r="D182" s="64">
        <v>100</v>
      </c>
      <c r="E182" s="64"/>
      <c r="F182" s="63">
        <f t="shared" si="52"/>
        <v>0</v>
      </c>
      <c r="G182" s="64"/>
      <c r="H182" s="62"/>
      <c r="I182" s="64">
        <f>+E182+G182+H182</f>
        <v>0</v>
      </c>
      <c r="J182" s="64"/>
      <c r="K182" s="34">
        <f t="shared" si="53"/>
        <v>100</v>
      </c>
      <c r="L182" s="34">
        <f t="shared" si="54"/>
        <v>100</v>
      </c>
      <c r="M182" s="39">
        <f t="shared" si="49"/>
        <v>0</v>
      </c>
      <c r="N182" s="39">
        <f t="shared" si="50"/>
        <v>0</v>
      </c>
    </row>
    <row r="183" spans="1:16" ht="30" customHeight="1" x14ac:dyDescent="0.2">
      <c r="A183" s="80" t="s">
        <v>170</v>
      </c>
      <c r="B183" s="77">
        <f>+B184</f>
        <v>147642310</v>
      </c>
      <c r="C183" s="77">
        <f>+C184</f>
        <v>147642310</v>
      </c>
      <c r="D183" s="77">
        <f>+D184</f>
        <v>147642310</v>
      </c>
      <c r="E183" s="77">
        <f t="shared" ref="E183" si="94">+E184</f>
        <v>23498724</v>
      </c>
      <c r="F183" s="60">
        <f t="shared" si="52"/>
        <v>15.915982349504015</v>
      </c>
      <c r="G183" s="77">
        <f>+G184</f>
        <v>61364268</v>
      </c>
      <c r="H183" s="77">
        <f>+H184</f>
        <v>3041998</v>
      </c>
      <c r="I183" s="77">
        <f>+I184</f>
        <v>87904990</v>
      </c>
      <c r="J183" s="77">
        <f>+J184</f>
        <v>9483876</v>
      </c>
      <c r="K183" s="77">
        <f t="shared" ref="K183:L183" si="95">+K184</f>
        <v>59737320</v>
      </c>
      <c r="L183" s="77">
        <f t="shared" si="95"/>
        <v>59737320</v>
      </c>
      <c r="M183" s="78">
        <f t="shared" si="49"/>
        <v>59.539159201722057</v>
      </c>
      <c r="N183" s="78">
        <f t="shared" si="50"/>
        <v>59.539159201722057</v>
      </c>
      <c r="P183" s="11"/>
    </row>
    <row r="184" spans="1:16" ht="24.95" customHeight="1" x14ac:dyDescent="0.2">
      <c r="A184" s="61" t="s">
        <v>171</v>
      </c>
      <c r="B184" s="62">
        <f>SUM(B185:B232)</f>
        <v>147642310</v>
      </c>
      <c r="C184" s="62">
        <f>SUM(C185:C232)</f>
        <v>147642310</v>
      </c>
      <c r="D184" s="62">
        <f>SUM(D185:D232)</f>
        <v>147642310</v>
      </c>
      <c r="E184" s="62">
        <f>SUM(E185:E232)</f>
        <v>23498724</v>
      </c>
      <c r="F184" s="63">
        <f t="shared" si="52"/>
        <v>15.915982349504015</v>
      </c>
      <c r="G184" s="62">
        <f>SUM(G185:G232)</f>
        <v>61364268</v>
      </c>
      <c r="H184" s="62">
        <f>SUM(H185:H232)</f>
        <v>3041998</v>
      </c>
      <c r="I184" s="62">
        <f>SUM(I185:I232)</f>
        <v>87904990</v>
      </c>
      <c r="J184" s="62">
        <f>SUM(J185:J232)</f>
        <v>9483876</v>
      </c>
      <c r="K184" s="62">
        <f t="shared" ref="K184:L184" si="96">SUM(K185:K232)</f>
        <v>59737320</v>
      </c>
      <c r="L184" s="62">
        <f t="shared" si="96"/>
        <v>59737320</v>
      </c>
      <c r="M184" s="32">
        <f t="shared" si="49"/>
        <v>59.539159201722057</v>
      </c>
      <c r="N184" s="32">
        <f t="shared" si="50"/>
        <v>59.539159201722057</v>
      </c>
      <c r="P184" s="11"/>
    </row>
    <row r="185" spans="1:16" s="81" customFormat="1" ht="20.100000000000001" customHeight="1" x14ac:dyDescent="0.2">
      <c r="A185" s="40" t="s">
        <v>172</v>
      </c>
      <c r="B185" s="64">
        <f>21100+1000000+1053299+62701+3332533+800000+720110+2255330+5777217+6148795+145000+265692+137285+233909</f>
        <v>21952971</v>
      </c>
      <c r="C185" s="64">
        <v>33890930</v>
      </c>
      <c r="D185" s="64">
        <v>33890930</v>
      </c>
      <c r="E185" s="64">
        <v>668647</v>
      </c>
      <c r="F185" s="63">
        <f t="shared" si="52"/>
        <v>1.9729378922325236</v>
      </c>
      <c r="G185" s="64">
        <v>7925098</v>
      </c>
      <c r="H185" s="64">
        <v>1618809</v>
      </c>
      <c r="I185" s="64">
        <f>+E185+G185+H185</f>
        <v>10212554</v>
      </c>
      <c r="J185" s="64">
        <v>401190</v>
      </c>
      <c r="K185" s="34">
        <f>+D185-I185</f>
        <v>23678376</v>
      </c>
      <c r="L185" s="34">
        <f>+C185-I185</f>
        <v>23678376</v>
      </c>
      <c r="M185" s="39">
        <f>+I185/D185*100</f>
        <v>30.133590314576793</v>
      </c>
      <c r="N185" s="39">
        <f>+I185/C185*100</f>
        <v>30.133590314576793</v>
      </c>
      <c r="P185" s="89"/>
    </row>
    <row r="186" spans="1:16" s="17" customFormat="1" ht="20.100000000000001" customHeight="1" x14ac:dyDescent="0.2">
      <c r="A186" s="40" t="s">
        <v>173</v>
      </c>
      <c r="B186" s="64">
        <f>14950000+50000</f>
        <v>15000000</v>
      </c>
      <c r="C186" s="64">
        <v>17172845</v>
      </c>
      <c r="D186" s="64">
        <v>17172845</v>
      </c>
      <c r="E186" s="64">
        <v>2172844</v>
      </c>
      <c r="F186" s="63">
        <f t="shared" si="52"/>
        <v>12.652789913377777</v>
      </c>
      <c r="G186" s="64">
        <v>15000000</v>
      </c>
      <c r="H186" s="64"/>
      <c r="I186" s="64">
        <f t="shared" ref="I186:I240" si="97">+E186+G186+H186</f>
        <v>17172844</v>
      </c>
      <c r="J186" s="64">
        <v>2172844</v>
      </c>
      <c r="K186" s="34">
        <f>+D186-I186</f>
        <v>1</v>
      </c>
      <c r="L186" s="34">
        <f t="shared" si="54"/>
        <v>1</v>
      </c>
      <c r="M186" s="39">
        <f t="shared" si="49"/>
        <v>99.99999417685305</v>
      </c>
      <c r="N186" s="39">
        <f t="shared" si="50"/>
        <v>99.99999417685305</v>
      </c>
      <c r="P186" s="89"/>
    </row>
    <row r="187" spans="1:16" ht="20.100000000000001" customHeight="1" x14ac:dyDescent="0.2">
      <c r="A187" s="40" t="s">
        <v>174</v>
      </c>
      <c r="B187" s="64">
        <f>6650000+50000</f>
        <v>6700000</v>
      </c>
      <c r="C187" s="64">
        <v>6700000</v>
      </c>
      <c r="D187" s="64">
        <v>6700000</v>
      </c>
      <c r="E187" s="64"/>
      <c r="F187" s="63">
        <f t="shared" si="52"/>
        <v>0</v>
      </c>
      <c r="G187" s="64">
        <v>4104099</v>
      </c>
      <c r="H187" s="64"/>
      <c r="I187" s="64">
        <f t="shared" si="97"/>
        <v>4104099</v>
      </c>
      <c r="J187" s="64"/>
      <c r="K187" s="34">
        <f t="shared" ref="K187:K232" si="98">+D187-I187</f>
        <v>2595901</v>
      </c>
      <c r="L187" s="34">
        <f t="shared" ref="L187:L232" si="99">+C187-I187</f>
        <v>2595901</v>
      </c>
      <c r="M187" s="39">
        <f t="shared" ref="M187:M239" si="100">+I187/D187*100</f>
        <v>61.255208955223885</v>
      </c>
      <c r="N187" s="39">
        <f t="shared" ref="N187:N239" si="101">+I187/C187*100</f>
        <v>61.255208955223885</v>
      </c>
      <c r="P187" s="89"/>
    </row>
    <row r="188" spans="1:16" s="17" customFormat="1" ht="20.100000000000001" customHeight="1" x14ac:dyDescent="0.2">
      <c r="A188" s="40" t="s">
        <v>175</v>
      </c>
      <c r="B188" s="64"/>
      <c r="C188" s="64">
        <v>29425</v>
      </c>
      <c r="D188" s="64">
        <v>29425</v>
      </c>
      <c r="E188" s="64"/>
      <c r="F188" s="63">
        <f t="shared" si="52"/>
        <v>0</v>
      </c>
      <c r="G188" s="64">
        <v>29425</v>
      </c>
      <c r="H188" s="64"/>
      <c r="I188" s="64">
        <f t="shared" si="97"/>
        <v>29425</v>
      </c>
      <c r="J188" s="64"/>
      <c r="K188" s="34">
        <f t="shared" si="98"/>
        <v>0</v>
      </c>
      <c r="L188" s="34">
        <f t="shared" si="99"/>
        <v>0</v>
      </c>
      <c r="M188" s="39">
        <f t="shared" si="100"/>
        <v>100</v>
      </c>
      <c r="N188" s="39">
        <f t="shared" si="101"/>
        <v>100</v>
      </c>
      <c r="P188" s="89"/>
    </row>
    <row r="189" spans="1:16" ht="19.5" customHeight="1" x14ac:dyDescent="0.2">
      <c r="A189" s="40" t="s">
        <v>176</v>
      </c>
      <c r="B189" s="64">
        <f>11131006+828569</f>
        <v>11959575</v>
      </c>
      <c r="C189" s="64">
        <v>15878823</v>
      </c>
      <c r="D189" s="64">
        <v>15878823</v>
      </c>
      <c r="E189" s="64">
        <v>3090673</v>
      </c>
      <c r="F189" s="63">
        <f t="shared" si="52"/>
        <v>19.464118971538383</v>
      </c>
      <c r="G189" s="90">
        <v>12645505</v>
      </c>
      <c r="H189" s="90"/>
      <c r="I189" s="64">
        <f t="shared" si="97"/>
        <v>15736178</v>
      </c>
      <c r="J189" s="64">
        <v>3090673</v>
      </c>
      <c r="K189" s="34">
        <f t="shared" si="98"/>
        <v>142645</v>
      </c>
      <c r="L189" s="34">
        <f t="shared" si="99"/>
        <v>142645</v>
      </c>
      <c r="M189" s="39">
        <f t="shared" si="100"/>
        <v>99.101665154904737</v>
      </c>
      <c r="N189" s="39">
        <f t="shared" si="101"/>
        <v>99.101665154904737</v>
      </c>
      <c r="P189" s="89"/>
    </row>
    <row r="190" spans="1:16" s="81" customFormat="1" ht="20.25" hidden="1" customHeight="1" x14ac:dyDescent="0.2">
      <c r="A190" s="69" t="s">
        <v>177</v>
      </c>
      <c r="B190" s="70"/>
      <c r="C190" s="64"/>
      <c r="D190" s="64"/>
      <c r="E190" s="64"/>
      <c r="F190" s="63" t="e">
        <f t="shared" si="52"/>
        <v>#DIV/0!</v>
      </c>
      <c r="G190" s="90"/>
      <c r="H190" s="90"/>
      <c r="I190" s="64">
        <f t="shared" si="97"/>
        <v>0</v>
      </c>
      <c r="J190" s="64"/>
      <c r="K190" s="34">
        <f t="shared" si="98"/>
        <v>0</v>
      </c>
      <c r="L190" s="34">
        <f t="shared" si="99"/>
        <v>0</v>
      </c>
      <c r="M190" s="39" t="e">
        <f t="shared" si="100"/>
        <v>#DIV/0!</v>
      </c>
      <c r="N190" s="39" t="e">
        <f t="shared" si="101"/>
        <v>#DIV/0!</v>
      </c>
      <c r="P190" s="89"/>
    </row>
    <row r="191" spans="1:16" s="17" customFormat="1" ht="19.5" customHeight="1" x14ac:dyDescent="0.2">
      <c r="A191" s="40" t="s">
        <v>178</v>
      </c>
      <c r="B191" s="64">
        <f>100+1068314+100</f>
        <v>1068514</v>
      </c>
      <c r="C191" s="64">
        <v>3951480</v>
      </c>
      <c r="D191" s="64">
        <v>3951480</v>
      </c>
      <c r="E191" s="64">
        <v>825959</v>
      </c>
      <c r="F191" s="63">
        <f t="shared" si="52"/>
        <v>20.902522599127416</v>
      </c>
      <c r="G191" s="90">
        <v>1442802</v>
      </c>
      <c r="H191" s="90"/>
      <c r="I191" s="64">
        <f t="shared" si="97"/>
        <v>2268761</v>
      </c>
      <c r="J191" s="64">
        <v>578147</v>
      </c>
      <c r="K191" s="34">
        <f t="shared" si="98"/>
        <v>1682719</v>
      </c>
      <c r="L191" s="34">
        <f t="shared" si="99"/>
        <v>1682719</v>
      </c>
      <c r="M191" s="39">
        <f t="shared" si="100"/>
        <v>57.415474708210589</v>
      </c>
      <c r="N191" s="39">
        <f t="shared" si="101"/>
        <v>57.415474708210589</v>
      </c>
      <c r="P191" s="89"/>
    </row>
    <row r="192" spans="1:16" ht="20.100000000000001" customHeight="1" x14ac:dyDescent="0.2">
      <c r="A192" s="40" t="s">
        <v>179</v>
      </c>
      <c r="B192" s="64">
        <v>56699</v>
      </c>
      <c r="C192" s="64">
        <v>570141</v>
      </c>
      <c r="D192" s="64">
        <v>570141</v>
      </c>
      <c r="E192" s="64">
        <v>496971</v>
      </c>
      <c r="F192" s="63">
        <f t="shared" si="52"/>
        <v>87.166332538793029</v>
      </c>
      <c r="G192" s="90"/>
      <c r="H192" s="90"/>
      <c r="I192" s="64">
        <f t="shared" si="97"/>
        <v>496971</v>
      </c>
      <c r="J192" s="64"/>
      <c r="K192" s="34">
        <f t="shared" si="98"/>
        <v>73170</v>
      </c>
      <c r="L192" s="34">
        <f t="shared" si="99"/>
        <v>73170</v>
      </c>
      <c r="M192" s="39">
        <f t="shared" si="100"/>
        <v>87.166332538793029</v>
      </c>
      <c r="N192" s="39">
        <f t="shared" si="101"/>
        <v>87.166332538793029</v>
      </c>
      <c r="P192" s="89"/>
    </row>
    <row r="193" spans="1:16" s="42" customFormat="1" ht="20.100000000000001" hidden="1" customHeight="1" x14ac:dyDescent="0.25">
      <c r="A193" s="40" t="s">
        <v>180</v>
      </c>
      <c r="B193" s="64"/>
      <c r="C193" s="64"/>
      <c r="D193" s="64"/>
      <c r="E193" s="64"/>
      <c r="F193" s="63" t="e">
        <f t="shared" si="52"/>
        <v>#DIV/0!</v>
      </c>
      <c r="G193" s="90"/>
      <c r="H193" s="90"/>
      <c r="I193" s="64">
        <f t="shared" si="97"/>
        <v>0</v>
      </c>
      <c r="J193" s="64"/>
      <c r="K193" s="34">
        <f t="shared" si="98"/>
        <v>0</v>
      </c>
      <c r="L193" s="34">
        <f t="shared" si="99"/>
        <v>0</v>
      </c>
      <c r="M193" s="39" t="e">
        <f t="shared" si="100"/>
        <v>#DIV/0!</v>
      </c>
      <c r="N193" s="39" t="e">
        <f t="shared" si="101"/>
        <v>#DIV/0!</v>
      </c>
      <c r="P193" s="89"/>
    </row>
    <row r="194" spans="1:16" s="42" customFormat="1" ht="20.100000000000001" customHeight="1" x14ac:dyDescent="0.25">
      <c r="A194" s="40" t="s">
        <v>181</v>
      </c>
      <c r="B194" s="64">
        <v>100</v>
      </c>
      <c r="C194" s="64">
        <v>100</v>
      </c>
      <c r="D194" s="64">
        <v>100</v>
      </c>
      <c r="E194" s="64"/>
      <c r="F194" s="63">
        <f t="shared" si="52"/>
        <v>0</v>
      </c>
      <c r="G194" s="90"/>
      <c r="H194" s="90"/>
      <c r="I194" s="64">
        <f t="shared" si="97"/>
        <v>0</v>
      </c>
      <c r="J194" s="64"/>
      <c r="K194" s="34">
        <f t="shared" si="98"/>
        <v>100</v>
      </c>
      <c r="L194" s="34">
        <f t="shared" si="99"/>
        <v>100</v>
      </c>
      <c r="M194" s="39">
        <f t="shared" si="100"/>
        <v>0</v>
      </c>
      <c r="N194" s="39">
        <f t="shared" si="101"/>
        <v>0</v>
      </c>
      <c r="P194" s="89"/>
    </row>
    <row r="195" spans="1:16" s="42" customFormat="1" ht="20.100000000000001" customHeight="1" x14ac:dyDescent="0.25">
      <c r="A195" s="40" t="s">
        <v>182</v>
      </c>
      <c r="B195" s="64">
        <v>469788</v>
      </c>
      <c r="C195" s="64">
        <v>469788</v>
      </c>
      <c r="D195" s="64">
        <v>469788</v>
      </c>
      <c r="E195" s="64"/>
      <c r="F195" s="63">
        <f t="shared" si="52"/>
        <v>0</v>
      </c>
      <c r="G195" s="90"/>
      <c r="H195" s="90"/>
      <c r="I195" s="64">
        <f t="shared" si="97"/>
        <v>0</v>
      </c>
      <c r="J195" s="64"/>
      <c r="K195" s="34">
        <f t="shared" si="98"/>
        <v>469788</v>
      </c>
      <c r="L195" s="34">
        <f t="shared" si="99"/>
        <v>469788</v>
      </c>
      <c r="M195" s="39">
        <f t="shared" si="100"/>
        <v>0</v>
      </c>
      <c r="N195" s="39">
        <f t="shared" si="101"/>
        <v>0</v>
      </c>
      <c r="P195" s="89"/>
    </row>
    <row r="196" spans="1:16" s="42" customFormat="1" ht="20.100000000000001" customHeight="1" x14ac:dyDescent="0.25">
      <c r="A196" s="40" t="s">
        <v>183</v>
      </c>
      <c r="B196" s="64"/>
      <c r="C196" s="64">
        <v>1161550</v>
      </c>
      <c r="D196" s="64">
        <v>1161550</v>
      </c>
      <c r="E196" s="64">
        <v>597182</v>
      </c>
      <c r="F196" s="63">
        <f t="shared" si="52"/>
        <v>51.412509147260124</v>
      </c>
      <c r="G196" s="90">
        <v>564366</v>
      </c>
      <c r="H196" s="90"/>
      <c r="I196" s="64">
        <f t="shared" si="97"/>
        <v>1161548</v>
      </c>
      <c r="J196" s="64">
        <v>597182</v>
      </c>
      <c r="K196" s="34">
        <f t="shared" si="98"/>
        <v>2</v>
      </c>
      <c r="L196" s="34">
        <f t="shared" si="99"/>
        <v>2</v>
      </c>
      <c r="M196" s="39">
        <f t="shared" si="100"/>
        <v>99.999827816279975</v>
      </c>
      <c r="N196" s="39">
        <f t="shared" si="101"/>
        <v>99.999827816279975</v>
      </c>
      <c r="P196" s="89"/>
    </row>
    <row r="197" spans="1:16" s="42" customFormat="1" ht="20.100000000000001" customHeight="1" x14ac:dyDescent="0.25">
      <c r="A197" s="40" t="s">
        <v>184</v>
      </c>
      <c r="B197" s="64">
        <v>637363</v>
      </c>
      <c r="C197" s="64">
        <v>637363</v>
      </c>
      <c r="D197" s="64">
        <v>637363</v>
      </c>
      <c r="E197" s="64"/>
      <c r="F197" s="63">
        <f t="shared" si="52"/>
        <v>0</v>
      </c>
      <c r="G197" s="90"/>
      <c r="H197" s="90"/>
      <c r="I197" s="64">
        <f t="shared" si="97"/>
        <v>0</v>
      </c>
      <c r="J197" s="64"/>
      <c r="K197" s="34">
        <f t="shared" si="98"/>
        <v>637363</v>
      </c>
      <c r="L197" s="34">
        <f t="shared" si="99"/>
        <v>637363</v>
      </c>
      <c r="M197" s="39">
        <f t="shared" si="100"/>
        <v>0</v>
      </c>
      <c r="N197" s="39">
        <f t="shared" si="101"/>
        <v>0</v>
      </c>
      <c r="P197" s="89"/>
    </row>
    <row r="198" spans="1:16" s="42" customFormat="1" ht="20.100000000000001" hidden="1" customHeight="1" x14ac:dyDescent="0.25">
      <c r="A198" s="40" t="s">
        <v>185</v>
      </c>
      <c r="B198" s="64"/>
      <c r="C198" s="64"/>
      <c r="D198" s="64"/>
      <c r="E198" s="64"/>
      <c r="F198" s="63" t="e">
        <f t="shared" si="52"/>
        <v>#DIV/0!</v>
      </c>
      <c r="G198" s="90"/>
      <c r="H198" s="90"/>
      <c r="I198" s="64">
        <f t="shared" si="97"/>
        <v>0</v>
      </c>
      <c r="J198" s="64"/>
      <c r="K198" s="34">
        <f t="shared" si="98"/>
        <v>0</v>
      </c>
      <c r="L198" s="34">
        <f t="shared" si="99"/>
        <v>0</v>
      </c>
      <c r="M198" s="39" t="e">
        <f t="shared" si="100"/>
        <v>#DIV/0!</v>
      </c>
      <c r="N198" s="39" t="e">
        <f t="shared" si="101"/>
        <v>#DIV/0!</v>
      </c>
      <c r="P198" s="89"/>
    </row>
    <row r="199" spans="1:16" s="42" customFormat="1" ht="20.100000000000001" customHeight="1" x14ac:dyDescent="0.25">
      <c r="A199" s="40" t="s">
        <v>186</v>
      </c>
      <c r="B199" s="64">
        <v>284977</v>
      </c>
      <c r="C199" s="64">
        <v>284977</v>
      </c>
      <c r="D199" s="64">
        <v>284977</v>
      </c>
      <c r="E199" s="64"/>
      <c r="F199" s="63">
        <f t="shared" si="52"/>
        <v>0</v>
      </c>
      <c r="G199" s="90"/>
      <c r="H199" s="90"/>
      <c r="I199" s="64">
        <f t="shared" si="97"/>
        <v>0</v>
      </c>
      <c r="J199" s="64"/>
      <c r="K199" s="34">
        <f t="shared" si="98"/>
        <v>284977</v>
      </c>
      <c r="L199" s="34">
        <f t="shared" si="99"/>
        <v>284977</v>
      </c>
      <c r="M199" s="39">
        <f t="shared" si="100"/>
        <v>0</v>
      </c>
      <c r="N199" s="39">
        <f t="shared" si="101"/>
        <v>0</v>
      </c>
      <c r="P199" s="89"/>
    </row>
    <row r="200" spans="1:16" s="42" customFormat="1" ht="20.100000000000001" customHeight="1" x14ac:dyDescent="0.25">
      <c r="A200" s="40" t="s">
        <v>187</v>
      </c>
      <c r="B200" s="64">
        <v>100</v>
      </c>
      <c r="C200" s="64">
        <v>100</v>
      </c>
      <c r="D200" s="64">
        <v>100</v>
      </c>
      <c r="E200" s="64"/>
      <c r="F200" s="63">
        <f t="shared" si="52"/>
        <v>0</v>
      </c>
      <c r="G200" s="90"/>
      <c r="H200" s="90"/>
      <c r="I200" s="64">
        <f t="shared" si="97"/>
        <v>0</v>
      </c>
      <c r="J200" s="64"/>
      <c r="K200" s="34">
        <f t="shared" si="98"/>
        <v>100</v>
      </c>
      <c r="L200" s="34">
        <f t="shared" si="99"/>
        <v>100</v>
      </c>
      <c r="M200" s="39">
        <f t="shared" si="100"/>
        <v>0</v>
      </c>
      <c r="N200" s="39">
        <f t="shared" si="101"/>
        <v>0</v>
      </c>
      <c r="P200" s="89"/>
    </row>
    <row r="201" spans="1:16" s="42" customFormat="1" ht="20.100000000000001" customHeight="1" x14ac:dyDescent="0.25">
      <c r="A201" s="40" t="s">
        <v>188</v>
      </c>
      <c r="B201" s="64">
        <f>100+100</f>
        <v>200</v>
      </c>
      <c r="C201" s="64">
        <v>200</v>
      </c>
      <c r="D201" s="64">
        <v>200</v>
      </c>
      <c r="E201" s="64"/>
      <c r="F201" s="63">
        <f t="shared" ref="F201:F239" si="102">+E201/D201*100</f>
        <v>0</v>
      </c>
      <c r="G201" s="90"/>
      <c r="H201" s="90"/>
      <c r="I201" s="64">
        <f t="shared" si="97"/>
        <v>0</v>
      </c>
      <c r="J201" s="64"/>
      <c r="K201" s="34">
        <f t="shared" si="98"/>
        <v>200</v>
      </c>
      <c r="L201" s="34">
        <f t="shared" si="99"/>
        <v>200</v>
      </c>
      <c r="M201" s="39">
        <f t="shared" si="100"/>
        <v>0</v>
      </c>
      <c r="N201" s="39">
        <f t="shared" si="101"/>
        <v>0</v>
      </c>
      <c r="P201" s="89"/>
    </row>
    <row r="202" spans="1:16" s="42" customFormat="1" ht="20.100000000000001" customHeight="1" x14ac:dyDescent="0.25">
      <c r="A202" s="40" t="s">
        <v>189</v>
      </c>
      <c r="B202" s="64">
        <v>633812</v>
      </c>
      <c r="C202" s="64">
        <v>157202</v>
      </c>
      <c r="D202" s="64">
        <v>157202</v>
      </c>
      <c r="E202" s="64">
        <v>145191</v>
      </c>
      <c r="F202" s="63">
        <f t="shared" si="102"/>
        <v>92.359511965496623</v>
      </c>
      <c r="G202" s="90"/>
      <c r="H202" s="90"/>
      <c r="I202" s="64">
        <f t="shared" si="97"/>
        <v>145191</v>
      </c>
      <c r="J202" s="64">
        <v>47830</v>
      </c>
      <c r="K202" s="34">
        <f t="shared" si="98"/>
        <v>12011</v>
      </c>
      <c r="L202" s="34">
        <f t="shared" si="99"/>
        <v>12011</v>
      </c>
      <c r="M202" s="39">
        <f t="shared" si="100"/>
        <v>92.359511965496623</v>
      </c>
      <c r="N202" s="39">
        <f t="shared" si="101"/>
        <v>92.359511965496623</v>
      </c>
      <c r="P202" s="89"/>
    </row>
    <row r="203" spans="1:16" ht="20.100000000000001" hidden="1" customHeight="1" x14ac:dyDescent="0.2">
      <c r="A203" s="69" t="s">
        <v>190</v>
      </c>
      <c r="B203" s="70"/>
      <c r="C203" s="64"/>
      <c r="D203" s="64"/>
      <c r="E203" s="64"/>
      <c r="F203" s="63" t="e">
        <f t="shared" si="102"/>
        <v>#DIV/0!</v>
      </c>
      <c r="G203" s="90"/>
      <c r="H203" s="90"/>
      <c r="I203" s="64">
        <f t="shared" si="97"/>
        <v>0</v>
      </c>
      <c r="J203" s="64"/>
      <c r="K203" s="34">
        <f t="shared" si="98"/>
        <v>0</v>
      </c>
      <c r="L203" s="34">
        <f t="shared" si="99"/>
        <v>0</v>
      </c>
      <c r="M203" s="39" t="e">
        <f t="shared" si="100"/>
        <v>#DIV/0!</v>
      </c>
      <c r="N203" s="39" t="e">
        <f t="shared" si="101"/>
        <v>#DIV/0!</v>
      </c>
      <c r="P203" s="89"/>
    </row>
    <row r="204" spans="1:16" s="42" customFormat="1" ht="20.100000000000001" customHeight="1" x14ac:dyDescent="0.25">
      <c r="A204" s="40" t="s">
        <v>191</v>
      </c>
      <c r="B204" s="64">
        <f>100+100</f>
        <v>200</v>
      </c>
      <c r="C204" s="64">
        <v>1869174</v>
      </c>
      <c r="D204" s="64">
        <v>1869174</v>
      </c>
      <c r="E204" s="64">
        <v>612275</v>
      </c>
      <c r="F204" s="63">
        <f t="shared" si="102"/>
        <v>32.756447500339725</v>
      </c>
      <c r="G204" s="90">
        <v>1256897</v>
      </c>
      <c r="H204" s="90"/>
      <c r="I204" s="64">
        <f t="shared" si="97"/>
        <v>1869172</v>
      </c>
      <c r="J204" s="64"/>
      <c r="K204" s="34">
        <f t="shared" si="98"/>
        <v>2</v>
      </c>
      <c r="L204" s="34">
        <f t="shared" si="99"/>
        <v>2</v>
      </c>
      <c r="M204" s="39">
        <f t="shared" si="100"/>
        <v>99.999893000865626</v>
      </c>
      <c r="N204" s="39">
        <f t="shared" si="101"/>
        <v>99.999893000865626</v>
      </c>
      <c r="P204" s="89"/>
    </row>
    <row r="205" spans="1:16" s="42" customFormat="1" ht="20.100000000000001" hidden="1" customHeight="1" x14ac:dyDescent="0.25">
      <c r="A205" s="69" t="s">
        <v>192</v>
      </c>
      <c r="B205" s="70"/>
      <c r="C205" s="64"/>
      <c r="D205" s="64"/>
      <c r="E205" s="64"/>
      <c r="F205" s="63" t="e">
        <f t="shared" si="102"/>
        <v>#DIV/0!</v>
      </c>
      <c r="G205" s="90"/>
      <c r="H205" s="90"/>
      <c r="I205" s="64">
        <f t="shared" si="97"/>
        <v>0</v>
      </c>
      <c r="J205" s="64"/>
      <c r="K205" s="34">
        <f t="shared" si="98"/>
        <v>0</v>
      </c>
      <c r="L205" s="34">
        <f t="shared" si="99"/>
        <v>0</v>
      </c>
      <c r="M205" s="39" t="e">
        <f t="shared" si="100"/>
        <v>#DIV/0!</v>
      </c>
      <c r="N205" s="39" t="e">
        <f t="shared" si="101"/>
        <v>#DIV/0!</v>
      </c>
      <c r="P205" s="89"/>
    </row>
    <row r="206" spans="1:16" s="42" customFormat="1" hidden="1" x14ac:dyDescent="0.25">
      <c r="A206" s="40" t="str">
        <f>+[1]INVERSION!A100</f>
        <v xml:space="preserve">   Mejoras existentes al Mercado Agricola Central</v>
      </c>
      <c r="B206" s="64"/>
      <c r="C206" s="64"/>
      <c r="D206" s="64"/>
      <c r="E206" s="64"/>
      <c r="F206" s="63" t="e">
        <f t="shared" si="102"/>
        <v>#DIV/0!</v>
      </c>
      <c r="G206" s="90"/>
      <c r="H206" s="90"/>
      <c r="I206" s="64">
        <f t="shared" si="97"/>
        <v>0</v>
      </c>
      <c r="J206" s="64"/>
      <c r="K206" s="34">
        <f t="shared" si="98"/>
        <v>0</v>
      </c>
      <c r="L206" s="34">
        <f t="shared" si="99"/>
        <v>0</v>
      </c>
      <c r="M206" s="39" t="e">
        <f t="shared" si="100"/>
        <v>#DIV/0!</v>
      </c>
      <c r="N206" s="39" t="e">
        <f t="shared" si="101"/>
        <v>#DIV/0!</v>
      </c>
      <c r="P206" s="89"/>
    </row>
    <row r="207" spans="1:16" s="42" customFormat="1" ht="20.100000000000001" customHeight="1" x14ac:dyDescent="0.25">
      <c r="A207" s="40" t="s">
        <v>193</v>
      </c>
      <c r="B207" s="64">
        <v>5000000</v>
      </c>
      <c r="C207" s="64">
        <v>6648384</v>
      </c>
      <c r="D207" s="64">
        <v>6648384</v>
      </c>
      <c r="E207" s="64">
        <v>1648383</v>
      </c>
      <c r="F207" s="63">
        <f t="shared" si="102"/>
        <v>24.793739350795622</v>
      </c>
      <c r="G207" s="90">
        <v>4673276</v>
      </c>
      <c r="H207" s="90"/>
      <c r="I207" s="64">
        <f t="shared" si="97"/>
        <v>6321659</v>
      </c>
      <c r="J207" s="64">
        <v>1648383</v>
      </c>
      <c r="K207" s="34">
        <f t="shared" si="98"/>
        <v>326725</v>
      </c>
      <c r="L207" s="34">
        <f t="shared" si="99"/>
        <v>326725</v>
      </c>
      <c r="M207" s="39">
        <f t="shared" si="100"/>
        <v>95.085647880748155</v>
      </c>
      <c r="N207" s="39">
        <f t="shared" si="101"/>
        <v>95.085647880748155</v>
      </c>
      <c r="P207" s="89"/>
    </row>
    <row r="208" spans="1:16" s="42" customFormat="1" ht="20.100000000000001" customHeight="1" x14ac:dyDescent="0.25">
      <c r="A208" s="40" t="s">
        <v>194</v>
      </c>
      <c r="B208" s="64">
        <f>342640+350759</f>
        <v>693399</v>
      </c>
      <c r="C208" s="64">
        <v>754721</v>
      </c>
      <c r="D208" s="64">
        <v>754721</v>
      </c>
      <c r="E208" s="64">
        <v>8697</v>
      </c>
      <c r="F208" s="63">
        <f t="shared" si="102"/>
        <v>1.1523463637556131</v>
      </c>
      <c r="G208" s="90">
        <v>746023</v>
      </c>
      <c r="H208" s="90"/>
      <c r="I208" s="64">
        <f t="shared" si="97"/>
        <v>754720</v>
      </c>
      <c r="J208" s="64"/>
      <c r="K208" s="34">
        <f t="shared" si="98"/>
        <v>1</v>
      </c>
      <c r="L208" s="34">
        <f t="shared" si="99"/>
        <v>1</v>
      </c>
      <c r="M208" s="39">
        <f t="shared" si="100"/>
        <v>99.999867500705562</v>
      </c>
      <c r="N208" s="39">
        <f t="shared" si="101"/>
        <v>99.999867500705562</v>
      </c>
      <c r="P208" s="89"/>
    </row>
    <row r="209" spans="1:16" s="42" customFormat="1" ht="20.100000000000001" customHeight="1" x14ac:dyDescent="0.25">
      <c r="A209" s="40" t="s">
        <v>195</v>
      </c>
      <c r="B209" s="64">
        <v>8915000</v>
      </c>
      <c r="C209" s="64">
        <v>9517501</v>
      </c>
      <c r="D209" s="64">
        <v>9517501</v>
      </c>
      <c r="E209" s="64">
        <v>1807500</v>
      </c>
      <c r="F209" s="63">
        <f t="shared" si="102"/>
        <v>18.991329761877619</v>
      </c>
      <c r="G209" s="90">
        <v>2410000</v>
      </c>
      <c r="H209" s="90"/>
      <c r="I209" s="64">
        <f t="shared" si="97"/>
        <v>4217500</v>
      </c>
      <c r="J209" s="64">
        <v>602500</v>
      </c>
      <c r="K209" s="34">
        <f t="shared" si="98"/>
        <v>5300001</v>
      </c>
      <c r="L209" s="34">
        <f t="shared" si="99"/>
        <v>5300001</v>
      </c>
      <c r="M209" s="39">
        <f t="shared" si="100"/>
        <v>44.313102777714441</v>
      </c>
      <c r="N209" s="39">
        <f t="shared" si="101"/>
        <v>44.313102777714441</v>
      </c>
      <c r="P209" s="89"/>
    </row>
    <row r="210" spans="1:16" s="42" customFormat="1" ht="20.100000000000001" hidden="1" customHeight="1" x14ac:dyDescent="0.25">
      <c r="A210" s="40" t="s">
        <v>196</v>
      </c>
      <c r="B210" s="64"/>
      <c r="C210" s="64"/>
      <c r="D210" s="64"/>
      <c r="E210" s="64"/>
      <c r="F210" s="63" t="e">
        <f t="shared" si="102"/>
        <v>#DIV/0!</v>
      </c>
      <c r="G210" s="90"/>
      <c r="H210" s="90"/>
      <c r="I210" s="64">
        <f t="shared" si="97"/>
        <v>0</v>
      </c>
      <c r="J210" s="64"/>
      <c r="K210" s="34">
        <f t="shared" si="98"/>
        <v>0</v>
      </c>
      <c r="L210" s="34">
        <f t="shared" si="99"/>
        <v>0</v>
      </c>
      <c r="M210" s="39" t="e">
        <f t="shared" si="100"/>
        <v>#DIV/0!</v>
      </c>
      <c r="N210" s="39" t="e">
        <f t="shared" si="101"/>
        <v>#DIV/0!</v>
      </c>
      <c r="P210" s="89"/>
    </row>
    <row r="211" spans="1:16" s="42" customFormat="1" ht="20.100000000000001" customHeight="1" x14ac:dyDescent="0.25">
      <c r="A211" s="40" t="s">
        <v>197</v>
      </c>
      <c r="B211" s="64">
        <v>79633</v>
      </c>
      <c r="C211" s="64">
        <v>575214</v>
      </c>
      <c r="D211" s="64">
        <v>575214</v>
      </c>
      <c r="E211" s="64"/>
      <c r="F211" s="63">
        <f t="shared" si="102"/>
        <v>0</v>
      </c>
      <c r="G211" s="90"/>
      <c r="H211" s="90">
        <v>473346</v>
      </c>
      <c r="I211" s="64">
        <f t="shared" si="97"/>
        <v>473346</v>
      </c>
      <c r="J211" s="64"/>
      <c r="K211" s="34">
        <f t="shared" si="98"/>
        <v>101868</v>
      </c>
      <c r="L211" s="34">
        <f t="shared" si="99"/>
        <v>101868</v>
      </c>
      <c r="M211" s="39">
        <f t="shared" si="100"/>
        <v>82.290417131710981</v>
      </c>
      <c r="N211" s="39">
        <f t="shared" si="101"/>
        <v>82.290417131710981</v>
      </c>
      <c r="P211" s="89"/>
    </row>
    <row r="212" spans="1:16" s="42" customFormat="1" ht="20.100000000000001" customHeight="1" x14ac:dyDescent="0.25">
      <c r="A212" s="40" t="s">
        <v>198</v>
      </c>
      <c r="B212" s="64">
        <f>150000+200+200+100000+200+200+25000+24200+2284576</f>
        <v>2584576</v>
      </c>
      <c r="C212" s="64">
        <v>2584576</v>
      </c>
      <c r="D212" s="64">
        <v>2584576</v>
      </c>
      <c r="E212" s="64">
        <v>77016</v>
      </c>
      <c r="F212" s="63">
        <f t="shared" si="102"/>
        <v>2.979831121236133</v>
      </c>
      <c r="G212" s="90">
        <v>2138580</v>
      </c>
      <c r="H212" s="90">
        <v>201250</v>
      </c>
      <c r="I212" s="64">
        <f t="shared" si="97"/>
        <v>2416846</v>
      </c>
      <c r="J212" s="64"/>
      <c r="K212" s="34">
        <f t="shared" si="98"/>
        <v>167730</v>
      </c>
      <c r="L212" s="34">
        <f t="shared" si="99"/>
        <v>167730</v>
      </c>
      <c r="M212" s="39">
        <f t="shared" si="100"/>
        <v>93.510347538629162</v>
      </c>
      <c r="N212" s="39">
        <f t="shared" si="101"/>
        <v>93.510347538629162</v>
      </c>
      <c r="P212" s="89"/>
    </row>
    <row r="213" spans="1:16" s="42" customFormat="1" ht="20.100000000000001" hidden="1" customHeight="1" x14ac:dyDescent="0.25">
      <c r="A213" s="40" t="s">
        <v>199</v>
      </c>
      <c r="B213" s="64"/>
      <c r="C213" s="64"/>
      <c r="D213" s="64"/>
      <c r="E213" s="64"/>
      <c r="F213" s="63" t="e">
        <f t="shared" si="102"/>
        <v>#DIV/0!</v>
      </c>
      <c r="G213" s="90"/>
      <c r="H213" s="90"/>
      <c r="I213" s="64">
        <f t="shared" si="97"/>
        <v>0</v>
      </c>
      <c r="J213" s="64"/>
      <c r="K213" s="34">
        <f t="shared" si="98"/>
        <v>0</v>
      </c>
      <c r="L213" s="34">
        <f t="shared" si="99"/>
        <v>0</v>
      </c>
      <c r="M213" s="39" t="e">
        <f t="shared" si="100"/>
        <v>#DIV/0!</v>
      </c>
      <c r="N213" s="39" t="e">
        <f t="shared" si="101"/>
        <v>#DIV/0!</v>
      </c>
      <c r="P213" s="89"/>
    </row>
    <row r="214" spans="1:16" s="42" customFormat="1" ht="20.100000000000001" hidden="1" customHeight="1" x14ac:dyDescent="0.25">
      <c r="A214" s="69" t="s">
        <v>200</v>
      </c>
      <c r="B214" s="70"/>
      <c r="C214" s="64"/>
      <c r="D214" s="64"/>
      <c r="E214" s="64"/>
      <c r="F214" s="63" t="e">
        <f t="shared" si="102"/>
        <v>#DIV/0!</v>
      </c>
      <c r="G214" s="90"/>
      <c r="H214" s="90"/>
      <c r="I214" s="64">
        <f t="shared" si="97"/>
        <v>0</v>
      </c>
      <c r="J214" s="64"/>
      <c r="K214" s="34">
        <f t="shared" si="98"/>
        <v>0</v>
      </c>
      <c r="L214" s="34">
        <f>+C214-I214</f>
        <v>0</v>
      </c>
      <c r="M214" s="39" t="e">
        <f t="shared" si="100"/>
        <v>#DIV/0!</v>
      </c>
      <c r="N214" s="39" t="e">
        <f t="shared" si="101"/>
        <v>#DIV/0!</v>
      </c>
      <c r="P214" s="89"/>
    </row>
    <row r="215" spans="1:16" s="42" customFormat="1" ht="20.100000000000001" customHeight="1" x14ac:dyDescent="0.25">
      <c r="A215" s="40" t="s">
        <v>201</v>
      </c>
      <c r="B215" s="64">
        <f>37808+100</f>
        <v>37908</v>
      </c>
      <c r="C215" s="64">
        <v>259422</v>
      </c>
      <c r="D215" s="64">
        <v>259422</v>
      </c>
      <c r="E215" s="64"/>
      <c r="F215" s="63">
        <f t="shared" si="102"/>
        <v>0</v>
      </c>
      <c r="G215" s="90">
        <v>259421</v>
      </c>
      <c r="H215" s="90"/>
      <c r="I215" s="64">
        <f t="shared" si="97"/>
        <v>259421</v>
      </c>
      <c r="J215" s="64"/>
      <c r="K215" s="34">
        <f t="shared" si="98"/>
        <v>1</v>
      </c>
      <c r="L215" s="34">
        <f t="shared" si="99"/>
        <v>1</v>
      </c>
      <c r="M215" s="39">
        <f t="shared" si="100"/>
        <v>99.999614527680762</v>
      </c>
      <c r="N215" s="39">
        <f t="shared" si="101"/>
        <v>99.999614527680762</v>
      </c>
      <c r="P215" s="89"/>
    </row>
    <row r="216" spans="1:16" s="42" customFormat="1" ht="20.100000000000001" customHeight="1" x14ac:dyDescent="0.25">
      <c r="A216" s="40" t="s">
        <v>202</v>
      </c>
      <c r="B216" s="64">
        <f>62487+100</f>
        <v>62587</v>
      </c>
      <c r="C216" s="64">
        <v>278526</v>
      </c>
      <c r="D216" s="64">
        <v>278526</v>
      </c>
      <c r="E216" s="64"/>
      <c r="F216" s="63">
        <f t="shared" si="102"/>
        <v>0</v>
      </c>
      <c r="G216" s="90"/>
      <c r="H216" s="90"/>
      <c r="I216" s="64">
        <f t="shared" si="97"/>
        <v>0</v>
      </c>
      <c r="J216" s="64"/>
      <c r="K216" s="34">
        <f t="shared" si="98"/>
        <v>278526</v>
      </c>
      <c r="L216" s="34">
        <f t="shared" si="99"/>
        <v>278526</v>
      </c>
      <c r="M216" s="39">
        <f t="shared" si="100"/>
        <v>0</v>
      </c>
      <c r="N216" s="39">
        <f t="shared" si="101"/>
        <v>0</v>
      </c>
      <c r="P216" s="89"/>
    </row>
    <row r="217" spans="1:16" s="42" customFormat="1" ht="20.100000000000001" customHeight="1" x14ac:dyDescent="0.25">
      <c r="A217" s="40" t="s">
        <v>203</v>
      </c>
      <c r="B217" s="64">
        <f>4003+100</f>
        <v>4103</v>
      </c>
      <c r="C217" s="64">
        <v>4103</v>
      </c>
      <c r="D217" s="64">
        <v>4103</v>
      </c>
      <c r="E217" s="64"/>
      <c r="F217" s="63">
        <f t="shared" si="102"/>
        <v>0</v>
      </c>
      <c r="G217" s="90"/>
      <c r="H217" s="90"/>
      <c r="I217" s="64">
        <f t="shared" si="97"/>
        <v>0</v>
      </c>
      <c r="J217" s="64"/>
      <c r="K217" s="34">
        <f t="shared" si="98"/>
        <v>4103</v>
      </c>
      <c r="L217" s="34">
        <f t="shared" si="99"/>
        <v>4103</v>
      </c>
      <c r="M217" s="39">
        <f t="shared" si="100"/>
        <v>0</v>
      </c>
      <c r="N217" s="39">
        <f t="shared" si="101"/>
        <v>0</v>
      </c>
      <c r="P217" s="89"/>
    </row>
    <row r="218" spans="1:16" s="42" customFormat="1" ht="20.100000000000001" customHeight="1" x14ac:dyDescent="0.25">
      <c r="A218" s="40" t="s">
        <v>204</v>
      </c>
      <c r="B218" s="64">
        <f>100+100</f>
        <v>200</v>
      </c>
      <c r="C218" s="64">
        <v>537605</v>
      </c>
      <c r="D218" s="64">
        <v>537605</v>
      </c>
      <c r="E218" s="64"/>
      <c r="F218" s="63">
        <f t="shared" si="102"/>
        <v>0</v>
      </c>
      <c r="G218" s="90">
        <v>258480</v>
      </c>
      <c r="H218" s="90">
        <v>304179</v>
      </c>
      <c r="I218" s="64">
        <f t="shared" si="97"/>
        <v>562659</v>
      </c>
      <c r="J218" s="64"/>
      <c r="K218" s="34">
        <f t="shared" si="98"/>
        <v>-25054</v>
      </c>
      <c r="L218" s="34">
        <f t="shared" si="99"/>
        <v>-25054</v>
      </c>
      <c r="M218" s="39">
        <f t="shared" si="100"/>
        <v>104.66029891835082</v>
      </c>
      <c r="N218" s="39">
        <f t="shared" si="101"/>
        <v>104.66029891835082</v>
      </c>
      <c r="P218" s="89"/>
    </row>
    <row r="219" spans="1:16" s="42" customFormat="1" ht="20.100000000000001" customHeight="1" x14ac:dyDescent="0.25">
      <c r="A219" s="40" t="s">
        <v>205</v>
      </c>
      <c r="B219" s="64">
        <f>100+100</f>
        <v>200</v>
      </c>
      <c r="C219" s="64">
        <v>19257</v>
      </c>
      <c r="D219" s="64">
        <v>19257</v>
      </c>
      <c r="E219" s="64"/>
      <c r="F219" s="63">
        <f t="shared" si="102"/>
        <v>0</v>
      </c>
      <c r="G219" s="90">
        <v>19257</v>
      </c>
      <c r="H219" s="90"/>
      <c r="I219" s="64">
        <f t="shared" si="97"/>
        <v>19257</v>
      </c>
      <c r="J219" s="64"/>
      <c r="K219" s="34">
        <f t="shared" si="98"/>
        <v>0</v>
      </c>
      <c r="L219" s="34">
        <f t="shared" si="99"/>
        <v>0</v>
      </c>
      <c r="M219" s="39">
        <f t="shared" si="100"/>
        <v>100</v>
      </c>
      <c r="N219" s="39">
        <f t="shared" si="101"/>
        <v>100</v>
      </c>
      <c r="P219" s="89"/>
    </row>
    <row r="220" spans="1:16" s="42" customFormat="1" ht="20.100000000000001" customHeight="1" x14ac:dyDescent="0.25">
      <c r="A220" s="40" t="s">
        <v>206</v>
      </c>
      <c r="B220" s="64">
        <f>1499900+100</f>
        <v>1500000</v>
      </c>
      <c r="C220" s="64">
        <v>2626705</v>
      </c>
      <c r="D220" s="64">
        <v>2626705</v>
      </c>
      <c r="E220" s="64"/>
      <c r="F220" s="63">
        <f t="shared" si="102"/>
        <v>0</v>
      </c>
      <c r="G220" s="90"/>
      <c r="H220" s="90"/>
      <c r="I220" s="64">
        <f t="shared" si="97"/>
        <v>0</v>
      </c>
      <c r="J220" s="64"/>
      <c r="K220" s="34">
        <f t="shared" si="98"/>
        <v>2626705</v>
      </c>
      <c r="L220" s="34">
        <f t="shared" si="99"/>
        <v>2626705</v>
      </c>
      <c r="M220" s="39">
        <f t="shared" si="100"/>
        <v>0</v>
      </c>
      <c r="N220" s="39">
        <f t="shared" si="101"/>
        <v>0</v>
      </c>
      <c r="P220" s="89"/>
    </row>
    <row r="221" spans="1:16" s="42" customFormat="1" ht="20.100000000000001" customHeight="1" x14ac:dyDescent="0.25">
      <c r="A221" s="40" t="s">
        <v>207</v>
      </c>
      <c r="B221" s="64">
        <v>1000000</v>
      </c>
      <c r="C221" s="64">
        <v>1490275</v>
      </c>
      <c r="D221" s="64">
        <v>1490275</v>
      </c>
      <c r="E221" s="64"/>
      <c r="F221" s="63">
        <f t="shared" si="102"/>
        <v>0</v>
      </c>
      <c r="G221" s="90">
        <v>1475829</v>
      </c>
      <c r="H221" s="90"/>
      <c r="I221" s="64">
        <f t="shared" si="97"/>
        <v>1475829</v>
      </c>
      <c r="J221" s="64"/>
      <c r="K221" s="34">
        <f t="shared" si="98"/>
        <v>14446</v>
      </c>
      <c r="L221" s="34">
        <f t="shared" si="99"/>
        <v>14446</v>
      </c>
      <c r="M221" s="39">
        <f t="shared" si="100"/>
        <v>99.030648705775775</v>
      </c>
      <c r="N221" s="39">
        <f t="shared" si="101"/>
        <v>99.030648705775775</v>
      </c>
      <c r="P221" s="89"/>
    </row>
    <row r="222" spans="1:16" s="42" customFormat="1" ht="20.100000000000001" customHeight="1" x14ac:dyDescent="0.25">
      <c r="A222" s="40" t="s">
        <v>208</v>
      </c>
      <c r="B222" s="64">
        <v>1000000</v>
      </c>
      <c r="C222" s="64">
        <v>1000000</v>
      </c>
      <c r="D222" s="64">
        <v>1000000</v>
      </c>
      <c r="E222" s="64"/>
      <c r="F222" s="63">
        <f t="shared" si="102"/>
        <v>0</v>
      </c>
      <c r="G222" s="90"/>
      <c r="H222" s="90"/>
      <c r="I222" s="64">
        <f t="shared" si="97"/>
        <v>0</v>
      </c>
      <c r="J222" s="64"/>
      <c r="K222" s="34">
        <f t="shared" si="98"/>
        <v>1000000</v>
      </c>
      <c r="L222" s="34">
        <f t="shared" si="99"/>
        <v>1000000</v>
      </c>
      <c r="M222" s="39">
        <f t="shared" si="100"/>
        <v>0</v>
      </c>
      <c r="N222" s="39">
        <f t="shared" si="101"/>
        <v>0</v>
      </c>
      <c r="P222" s="89"/>
    </row>
    <row r="223" spans="1:16" s="42" customFormat="1" ht="20.100000000000001" hidden="1" customHeight="1" x14ac:dyDescent="0.25">
      <c r="A223" s="40" t="s">
        <v>209</v>
      </c>
      <c r="B223" s="64"/>
      <c r="C223" s="64"/>
      <c r="D223" s="64"/>
      <c r="E223" s="64"/>
      <c r="F223" s="63" t="e">
        <f t="shared" si="102"/>
        <v>#DIV/0!</v>
      </c>
      <c r="G223" s="90"/>
      <c r="H223" s="90"/>
      <c r="I223" s="64">
        <f t="shared" si="97"/>
        <v>0</v>
      </c>
      <c r="J223" s="64"/>
      <c r="K223" s="34">
        <f t="shared" si="98"/>
        <v>0</v>
      </c>
      <c r="L223" s="34">
        <f t="shared" si="99"/>
        <v>0</v>
      </c>
      <c r="M223" s="39" t="e">
        <f t="shared" si="100"/>
        <v>#DIV/0!</v>
      </c>
      <c r="N223" s="39" t="e">
        <f t="shared" si="101"/>
        <v>#DIV/0!</v>
      </c>
      <c r="P223" s="89"/>
    </row>
    <row r="224" spans="1:16" s="42" customFormat="1" ht="20.100000000000001" customHeight="1" x14ac:dyDescent="0.25">
      <c r="A224" s="40" t="s">
        <v>210</v>
      </c>
      <c r="B224" s="64">
        <f>50+50</f>
        <v>100</v>
      </c>
      <c r="C224" s="64">
        <v>32980</v>
      </c>
      <c r="D224" s="64">
        <v>32980</v>
      </c>
      <c r="E224" s="64"/>
      <c r="F224" s="63">
        <f t="shared" si="102"/>
        <v>0</v>
      </c>
      <c r="G224" s="90"/>
      <c r="H224" s="90"/>
      <c r="I224" s="64">
        <f t="shared" si="97"/>
        <v>0</v>
      </c>
      <c r="J224" s="64"/>
      <c r="K224" s="34">
        <f t="shared" si="98"/>
        <v>32980</v>
      </c>
      <c r="L224" s="34">
        <f t="shared" si="99"/>
        <v>32980</v>
      </c>
      <c r="M224" s="39">
        <f t="shared" si="100"/>
        <v>0</v>
      </c>
      <c r="N224" s="39">
        <f t="shared" si="101"/>
        <v>0</v>
      </c>
      <c r="P224" s="89"/>
    </row>
    <row r="225" spans="1:16" s="42" customFormat="1" ht="20.100000000000001" customHeight="1" x14ac:dyDescent="0.25">
      <c r="A225" s="40" t="s">
        <v>211</v>
      </c>
      <c r="B225" s="64">
        <v>1000000</v>
      </c>
      <c r="C225" s="64">
        <v>1641066</v>
      </c>
      <c r="D225" s="64">
        <v>1641066</v>
      </c>
      <c r="E225" s="64">
        <v>345127</v>
      </c>
      <c r="F225" s="63">
        <f t="shared" si="102"/>
        <v>21.030659339721865</v>
      </c>
      <c r="G225" s="90">
        <v>1263541</v>
      </c>
      <c r="H225" s="90"/>
      <c r="I225" s="64">
        <f t="shared" si="97"/>
        <v>1608668</v>
      </c>
      <c r="J225" s="64">
        <v>345127</v>
      </c>
      <c r="K225" s="34">
        <f t="shared" si="98"/>
        <v>32398</v>
      </c>
      <c r="L225" s="34">
        <f t="shared" si="99"/>
        <v>32398</v>
      </c>
      <c r="M225" s="39">
        <f t="shared" si="100"/>
        <v>98.025795428093687</v>
      </c>
      <c r="N225" s="39">
        <f t="shared" si="101"/>
        <v>98.025795428093687</v>
      </c>
      <c r="P225" s="89"/>
    </row>
    <row r="226" spans="1:16" s="42" customFormat="1" ht="20.100000000000001" customHeight="1" x14ac:dyDescent="0.25">
      <c r="A226" s="40" t="s">
        <v>212</v>
      </c>
      <c r="B226" s="64">
        <v>1000000</v>
      </c>
      <c r="C226" s="64">
        <v>1000000</v>
      </c>
      <c r="D226" s="64">
        <v>1000000</v>
      </c>
      <c r="E226" s="64"/>
      <c r="F226" s="63">
        <f t="shared" si="102"/>
        <v>0</v>
      </c>
      <c r="G226" s="90">
        <v>1000000</v>
      </c>
      <c r="H226" s="90"/>
      <c r="I226" s="64">
        <f t="shared" si="97"/>
        <v>1000000</v>
      </c>
      <c r="J226" s="64"/>
      <c r="K226" s="34">
        <f t="shared" si="98"/>
        <v>0</v>
      </c>
      <c r="L226" s="34">
        <f t="shared" si="99"/>
        <v>0</v>
      </c>
      <c r="M226" s="39">
        <f t="shared" si="100"/>
        <v>100</v>
      </c>
      <c r="N226" s="39">
        <f t="shared" si="101"/>
        <v>100</v>
      </c>
      <c r="P226" s="89"/>
    </row>
    <row r="227" spans="1:16" s="42" customFormat="1" ht="20.100000000000001" customHeight="1" x14ac:dyDescent="0.25">
      <c r="A227" s="40" t="s">
        <v>213</v>
      </c>
      <c r="B227" s="64">
        <f>1999800+100+200+50+50</f>
        <v>2000200</v>
      </c>
      <c r="C227" s="64">
        <v>10618205</v>
      </c>
      <c r="D227" s="64">
        <v>10618205</v>
      </c>
      <c r="E227" s="64">
        <v>10617854</v>
      </c>
      <c r="F227" s="63">
        <f t="shared" si="102"/>
        <v>99.996694356532018</v>
      </c>
      <c r="G227" s="90"/>
      <c r="H227" s="90"/>
      <c r="I227" s="64">
        <f t="shared" si="97"/>
        <v>10617854</v>
      </c>
      <c r="J227" s="64"/>
      <c r="K227" s="34">
        <f t="shared" si="98"/>
        <v>351</v>
      </c>
      <c r="L227" s="34">
        <f t="shared" si="99"/>
        <v>351</v>
      </c>
      <c r="M227" s="39">
        <f t="shared" si="100"/>
        <v>99.996694356532018</v>
      </c>
      <c r="N227" s="39">
        <f t="shared" si="101"/>
        <v>99.996694356532018</v>
      </c>
      <c r="P227" s="89"/>
    </row>
    <row r="228" spans="1:16" s="42" customFormat="1" ht="20.100000000000001" customHeight="1" x14ac:dyDescent="0.25">
      <c r="A228" s="40" t="s">
        <v>214</v>
      </c>
      <c r="B228" s="64">
        <v>100</v>
      </c>
      <c r="C228" s="64">
        <v>100</v>
      </c>
      <c r="D228" s="64">
        <v>100</v>
      </c>
      <c r="E228" s="64"/>
      <c r="F228" s="63">
        <f t="shared" si="102"/>
        <v>0</v>
      </c>
      <c r="G228" s="90"/>
      <c r="H228" s="90"/>
      <c r="I228" s="64">
        <f t="shared" si="97"/>
        <v>0</v>
      </c>
      <c r="J228" s="64"/>
      <c r="K228" s="34">
        <f t="shared" si="98"/>
        <v>100</v>
      </c>
      <c r="L228" s="34">
        <f t="shared" si="99"/>
        <v>100</v>
      </c>
      <c r="M228" s="39">
        <f t="shared" si="100"/>
        <v>0</v>
      </c>
      <c r="N228" s="39">
        <f t="shared" si="101"/>
        <v>0</v>
      </c>
      <c r="P228" s="89"/>
    </row>
    <row r="229" spans="1:16" s="42" customFormat="1" ht="20.100000000000001" customHeight="1" x14ac:dyDescent="0.25">
      <c r="A229" s="40" t="s">
        <v>215</v>
      </c>
      <c r="B229" s="64">
        <f>100+100</f>
        <v>200</v>
      </c>
      <c r="C229" s="64">
        <v>200</v>
      </c>
      <c r="D229" s="64">
        <v>200</v>
      </c>
      <c r="E229" s="64"/>
      <c r="F229" s="63">
        <f t="shared" si="102"/>
        <v>0</v>
      </c>
      <c r="G229" s="90"/>
      <c r="H229" s="90"/>
      <c r="I229" s="64">
        <f t="shared" si="97"/>
        <v>0</v>
      </c>
      <c r="J229" s="64"/>
      <c r="K229" s="34">
        <f t="shared" si="98"/>
        <v>200</v>
      </c>
      <c r="L229" s="34">
        <f t="shared" si="99"/>
        <v>200</v>
      </c>
      <c r="M229" s="39">
        <f t="shared" si="100"/>
        <v>0</v>
      </c>
      <c r="N229" s="39">
        <f t="shared" si="101"/>
        <v>0</v>
      </c>
      <c r="P229" s="89"/>
    </row>
    <row r="230" spans="1:16" s="42" customFormat="1" ht="20.100000000000001" customHeight="1" x14ac:dyDescent="0.25">
      <c r="A230" s="33" t="s">
        <v>216</v>
      </c>
      <c r="B230" s="64">
        <f>107878+165360+803189+643716+153424+1783928</f>
        <v>3657495</v>
      </c>
      <c r="C230" s="64">
        <v>5155382</v>
      </c>
      <c r="D230" s="64">
        <v>5155382</v>
      </c>
      <c r="E230" s="64">
        <v>384405</v>
      </c>
      <c r="F230" s="63">
        <f t="shared" si="102"/>
        <v>7.4563824756342019</v>
      </c>
      <c r="G230" s="90">
        <v>4151669</v>
      </c>
      <c r="H230" s="90">
        <v>444414</v>
      </c>
      <c r="I230" s="64">
        <f t="shared" si="97"/>
        <v>4980488</v>
      </c>
      <c r="J230" s="64"/>
      <c r="K230" s="34">
        <f t="shared" si="98"/>
        <v>174894</v>
      </c>
      <c r="L230" s="34">
        <f t="shared" si="99"/>
        <v>174894</v>
      </c>
      <c r="M230" s="39">
        <f t="shared" si="100"/>
        <v>96.607545279864809</v>
      </c>
      <c r="N230" s="39">
        <f t="shared" si="101"/>
        <v>96.607545279864809</v>
      </c>
      <c r="P230" s="89"/>
    </row>
    <row r="231" spans="1:16" s="42" customFormat="1" ht="20.100000000000001" customHeight="1" x14ac:dyDescent="0.25">
      <c r="A231" s="33" t="s">
        <v>217</v>
      </c>
      <c r="B231" s="64">
        <f>2699900+100</f>
        <v>2700000</v>
      </c>
      <c r="C231" s="64">
        <v>1379862</v>
      </c>
      <c r="D231" s="64">
        <v>1379862</v>
      </c>
      <c r="E231" s="64"/>
      <c r="F231" s="63">
        <f t="shared" si="102"/>
        <v>0</v>
      </c>
      <c r="G231" s="90"/>
      <c r="H231" s="90"/>
      <c r="I231" s="64">
        <f t="shared" si="97"/>
        <v>0</v>
      </c>
      <c r="J231" s="64"/>
      <c r="K231" s="34">
        <f t="shared" si="98"/>
        <v>1379862</v>
      </c>
      <c r="L231" s="34">
        <f t="shared" si="99"/>
        <v>1379862</v>
      </c>
      <c r="M231" s="39">
        <f t="shared" si="100"/>
        <v>0</v>
      </c>
      <c r="N231" s="39">
        <f t="shared" si="101"/>
        <v>0</v>
      </c>
      <c r="P231" s="89"/>
    </row>
    <row r="232" spans="1:16" s="42" customFormat="1" ht="21" customHeight="1" x14ac:dyDescent="0.25">
      <c r="A232" s="33" t="s">
        <v>218</v>
      </c>
      <c r="B232" s="64">
        <v>57642310</v>
      </c>
      <c r="C232" s="64">
        <v>18744128</v>
      </c>
      <c r="D232" s="64">
        <v>18744128</v>
      </c>
      <c r="E232" s="64"/>
      <c r="F232" s="63">
        <f t="shared" si="102"/>
        <v>0</v>
      </c>
      <c r="G232" s="90"/>
      <c r="H232" s="90"/>
      <c r="I232" s="64">
        <f t="shared" si="97"/>
        <v>0</v>
      </c>
      <c r="J232" s="64"/>
      <c r="K232" s="34">
        <f t="shared" si="98"/>
        <v>18744128</v>
      </c>
      <c r="L232" s="34">
        <f t="shared" si="99"/>
        <v>18744128</v>
      </c>
      <c r="M232" s="39">
        <f t="shared" si="100"/>
        <v>0</v>
      </c>
      <c r="N232" s="39">
        <f t="shared" si="101"/>
        <v>0</v>
      </c>
      <c r="P232" s="89"/>
    </row>
    <row r="233" spans="1:16" s="42" customFormat="1" ht="24" hidden="1" customHeight="1" x14ac:dyDescent="0.25">
      <c r="A233" s="91" t="s">
        <v>219</v>
      </c>
      <c r="B233" s="92">
        <f t="shared" ref="B233:E233" si="103">+B236+B238+B234</f>
        <v>0</v>
      </c>
      <c r="C233" s="93"/>
      <c r="D233" s="93"/>
      <c r="E233" s="93">
        <f t="shared" si="103"/>
        <v>0</v>
      </c>
      <c r="F233" s="60" t="e">
        <f t="shared" si="102"/>
        <v>#DIV/0!</v>
      </c>
      <c r="G233" s="93">
        <f>+G236+G238+G234</f>
        <v>0</v>
      </c>
      <c r="H233" s="90"/>
      <c r="I233" s="64">
        <f t="shared" si="97"/>
        <v>0</v>
      </c>
      <c r="J233" s="93">
        <f t="shared" ref="J233:L233" si="104">+J236+J238+J234</f>
        <v>0</v>
      </c>
      <c r="K233" s="93">
        <f t="shared" si="104"/>
        <v>0</v>
      </c>
      <c r="L233" s="93">
        <f t="shared" si="104"/>
        <v>0</v>
      </c>
      <c r="M233" s="94" t="e">
        <f t="shared" si="100"/>
        <v>#DIV/0!</v>
      </c>
      <c r="N233" s="94" t="e">
        <f t="shared" si="101"/>
        <v>#DIV/0!</v>
      </c>
      <c r="P233" s="89"/>
    </row>
    <row r="234" spans="1:16" s="42" customFormat="1" ht="24" hidden="1" customHeight="1" x14ac:dyDescent="0.25">
      <c r="A234" s="91" t="s">
        <v>220</v>
      </c>
      <c r="B234" s="92">
        <f>+B235</f>
        <v>0</v>
      </c>
      <c r="C234" s="95"/>
      <c r="D234" s="95"/>
      <c r="E234" s="95">
        <f>+E235</f>
        <v>0</v>
      </c>
      <c r="F234" s="63" t="e">
        <f t="shared" si="102"/>
        <v>#DIV/0!</v>
      </c>
      <c r="G234" s="95">
        <f>+G235</f>
        <v>0</v>
      </c>
      <c r="H234" s="93">
        <f t="shared" ref="H234:H235" si="105">+H235</f>
        <v>0</v>
      </c>
      <c r="I234" s="64">
        <f t="shared" si="97"/>
        <v>0</v>
      </c>
      <c r="J234" s="95">
        <f>+J235</f>
        <v>0</v>
      </c>
      <c r="K234" s="62">
        <f t="shared" ref="K234:K235" si="106">+D234-I234</f>
        <v>0</v>
      </c>
      <c r="L234" s="62">
        <f t="shared" ref="L234:L235" si="107">+C234-I234</f>
        <v>0</v>
      </c>
      <c r="M234" s="32" t="e">
        <f t="shared" si="100"/>
        <v>#DIV/0!</v>
      </c>
      <c r="N234" s="32" t="e">
        <f t="shared" si="101"/>
        <v>#DIV/0!</v>
      </c>
      <c r="P234" s="89"/>
    </row>
    <row r="235" spans="1:16" s="42" customFormat="1" ht="24" hidden="1" customHeight="1" x14ac:dyDescent="0.25">
      <c r="A235" s="96" t="s">
        <v>221</v>
      </c>
      <c r="B235" s="70"/>
      <c r="C235" s="64"/>
      <c r="D235" s="64"/>
      <c r="E235" s="64"/>
      <c r="F235" s="63" t="e">
        <f t="shared" si="102"/>
        <v>#DIV/0!</v>
      </c>
      <c r="G235" s="64"/>
      <c r="H235" s="95">
        <f t="shared" si="105"/>
        <v>0</v>
      </c>
      <c r="I235" s="64">
        <f t="shared" si="97"/>
        <v>0</v>
      </c>
      <c r="J235" s="95"/>
      <c r="K235" s="62">
        <f t="shared" si="106"/>
        <v>0</v>
      </c>
      <c r="L235" s="62">
        <f t="shared" si="107"/>
        <v>0</v>
      </c>
      <c r="M235" s="32" t="e">
        <f t="shared" si="100"/>
        <v>#DIV/0!</v>
      </c>
      <c r="N235" s="32" t="e">
        <f t="shared" si="101"/>
        <v>#DIV/0!</v>
      </c>
      <c r="P235" s="89"/>
    </row>
    <row r="236" spans="1:16" s="42" customFormat="1" ht="20.100000000000001" hidden="1" customHeight="1" x14ac:dyDescent="0.25">
      <c r="A236" s="97" t="s">
        <v>168</v>
      </c>
      <c r="B236" s="75">
        <f t="shared" ref="B236:E236" si="108">+B237</f>
        <v>0</v>
      </c>
      <c r="C236" s="62"/>
      <c r="D236" s="62"/>
      <c r="E236" s="62">
        <f t="shared" si="108"/>
        <v>0</v>
      </c>
      <c r="F236" s="63" t="e">
        <f t="shared" si="102"/>
        <v>#DIV/0!</v>
      </c>
      <c r="G236" s="98">
        <f>+G237</f>
        <v>0</v>
      </c>
      <c r="H236" s="99">
        <f>+H237</f>
        <v>0</v>
      </c>
      <c r="I236" s="64">
        <f t="shared" si="97"/>
        <v>0</v>
      </c>
      <c r="J236" s="62">
        <f>+J237</f>
        <v>0</v>
      </c>
      <c r="K236" s="62">
        <f>+D236-I236</f>
        <v>0</v>
      </c>
      <c r="L236" s="62">
        <f>+C236-I236</f>
        <v>0</v>
      </c>
      <c r="M236" s="32" t="e">
        <f t="shared" si="100"/>
        <v>#DIV/0!</v>
      </c>
      <c r="N236" s="32" t="e">
        <f t="shared" si="101"/>
        <v>#DIV/0!</v>
      </c>
      <c r="P236" s="1"/>
    </row>
    <row r="237" spans="1:16" s="42" customFormat="1" ht="20.100000000000001" hidden="1" customHeight="1" x14ac:dyDescent="0.25">
      <c r="A237" s="100" t="s">
        <v>222</v>
      </c>
      <c r="B237" s="70"/>
      <c r="C237" s="64"/>
      <c r="D237" s="64"/>
      <c r="E237" s="64"/>
      <c r="F237" s="63" t="e">
        <f t="shared" si="102"/>
        <v>#DIV/0!</v>
      </c>
      <c r="G237" s="90"/>
      <c r="H237" s="99">
        <f>+H238</f>
        <v>0</v>
      </c>
      <c r="I237" s="64">
        <f t="shared" si="97"/>
        <v>0</v>
      </c>
      <c r="J237" s="64"/>
      <c r="K237" s="62">
        <f t="shared" ref="K237:K239" si="109">+D237-I237</f>
        <v>0</v>
      </c>
      <c r="L237" s="62">
        <f t="shared" ref="L237:L239" si="110">+C237-I237</f>
        <v>0</v>
      </c>
      <c r="M237" s="35" t="e">
        <f t="shared" si="100"/>
        <v>#DIV/0!</v>
      </c>
      <c r="N237" s="35" t="e">
        <f t="shared" si="101"/>
        <v>#DIV/0!</v>
      </c>
      <c r="P237" s="1"/>
    </row>
    <row r="238" spans="1:16" s="42" customFormat="1" ht="20.100000000000001" hidden="1" customHeight="1" x14ac:dyDescent="0.25">
      <c r="A238" s="97" t="s">
        <v>223</v>
      </c>
      <c r="B238" s="75">
        <f t="shared" ref="B238:E238" si="111">+B239</f>
        <v>0</v>
      </c>
      <c r="C238" s="62"/>
      <c r="D238" s="62"/>
      <c r="E238" s="62">
        <f t="shared" si="111"/>
        <v>0</v>
      </c>
      <c r="F238" s="63" t="e">
        <f t="shared" si="102"/>
        <v>#DIV/0!</v>
      </c>
      <c r="G238" s="98">
        <f>+G239</f>
        <v>0</v>
      </c>
      <c r="H238" s="99">
        <f>+H239</f>
        <v>0</v>
      </c>
      <c r="I238" s="64">
        <f t="shared" si="97"/>
        <v>0</v>
      </c>
      <c r="J238" s="62">
        <f>+J239</f>
        <v>0</v>
      </c>
      <c r="K238" s="62">
        <f t="shared" si="109"/>
        <v>0</v>
      </c>
      <c r="L238" s="62">
        <f t="shared" si="110"/>
        <v>0</v>
      </c>
      <c r="M238" s="32" t="e">
        <f t="shared" si="100"/>
        <v>#DIV/0!</v>
      </c>
      <c r="N238" s="32" t="e">
        <f t="shared" si="101"/>
        <v>#DIV/0!</v>
      </c>
      <c r="P238" s="1"/>
    </row>
    <row r="239" spans="1:16" s="42" customFormat="1" ht="20.100000000000001" hidden="1" customHeight="1" x14ac:dyDescent="0.25">
      <c r="A239" s="100" t="s">
        <v>224</v>
      </c>
      <c r="B239" s="70"/>
      <c r="C239" s="64"/>
      <c r="D239" s="64"/>
      <c r="E239" s="64"/>
      <c r="F239" s="63" t="e">
        <f t="shared" si="102"/>
        <v>#DIV/0!</v>
      </c>
      <c r="G239" s="90"/>
      <c r="H239" s="99">
        <f>+H240</f>
        <v>0</v>
      </c>
      <c r="I239" s="64">
        <f t="shared" si="97"/>
        <v>0</v>
      </c>
      <c r="J239" s="64"/>
      <c r="K239" s="62">
        <f t="shared" si="109"/>
        <v>0</v>
      </c>
      <c r="L239" s="62">
        <f t="shared" si="110"/>
        <v>0</v>
      </c>
      <c r="M239" s="35" t="e">
        <f t="shared" si="100"/>
        <v>#DIV/0!</v>
      </c>
      <c r="N239" s="35" t="e">
        <f t="shared" si="101"/>
        <v>#DIV/0!</v>
      </c>
      <c r="P239" s="1"/>
    </row>
    <row r="240" spans="1:16" hidden="1" x14ac:dyDescent="0.25">
      <c r="H240" s="99">
        <f>+H241</f>
        <v>0</v>
      </c>
      <c r="I240" s="64">
        <f t="shared" si="97"/>
        <v>0</v>
      </c>
    </row>
    <row r="241" spans="1:21" s="101" customFormat="1" x14ac:dyDescent="0.25">
      <c r="A241"/>
      <c r="B241" s="42"/>
      <c r="C241" s="42"/>
      <c r="D241" s="42"/>
      <c r="G241" s="102"/>
      <c r="H241" s="98"/>
      <c r="J241" s="42"/>
      <c r="K241" s="42"/>
      <c r="L241" s="42"/>
      <c r="M241" s="103"/>
      <c r="N241" s="103"/>
      <c r="O241"/>
      <c r="P241" s="1"/>
      <c r="Q241"/>
      <c r="R241"/>
      <c r="S241"/>
      <c r="T241"/>
      <c r="U241"/>
    </row>
    <row r="242" spans="1:21" x14ac:dyDescent="0.25">
      <c r="H242" s="104"/>
    </row>
    <row r="243" spans="1:21" x14ac:dyDescent="0.25">
      <c r="H243" s="104"/>
      <c r="I243" s="101" t="s">
        <v>106</v>
      </c>
    </row>
    <row r="250" spans="1:21" s="42" customFormat="1" x14ac:dyDescent="0.25">
      <c r="A250">
        <v>3</v>
      </c>
      <c r="E250" s="101"/>
      <c r="F250" s="101"/>
      <c r="G250" s="102"/>
      <c r="H250" s="101"/>
      <c r="I250" s="101"/>
      <c r="M250" s="103"/>
      <c r="N250" s="103"/>
      <c r="O250"/>
      <c r="P250" s="1"/>
      <c r="Q250"/>
      <c r="R250"/>
      <c r="S250"/>
      <c r="T250"/>
      <c r="U250"/>
    </row>
    <row r="262" spans="1:16" s="42" customFormat="1" x14ac:dyDescent="0.25">
      <c r="A262"/>
      <c r="E262" s="101"/>
      <c r="F262" s="101"/>
      <c r="G262" s="102"/>
      <c r="H262" s="101"/>
      <c r="I262" s="101"/>
      <c r="J262" s="101"/>
      <c r="M262" s="103"/>
      <c r="N262" s="103"/>
      <c r="P262" s="1"/>
    </row>
  </sheetData>
  <mergeCells count="44">
    <mergeCell ref="A6:N6"/>
    <mergeCell ref="A1:N1"/>
    <mergeCell ref="A2:N2"/>
    <mergeCell ref="A3:N3"/>
    <mergeCell ref="A4:N4"/>
    <mergeCell ref="A5:N5"/>
    <mergeCell ref="A7:N7"/>
    <mergeCell ref="A8:A10"/>
    <mergeCell ref="B8:C8"/>
    <mergeCell ref="D8:D9"/>
    <mergeCell ref="E8:G8"/>
    <mergeCell ref="H8:H9"/>
    <mergeCell ref="I8:I9"/>
    <mergeCell ref="J8:J9"/>
    <mergeCell ref="K8:L8"/>
    <mergeCell ref="M8:N8"/>
    <mergeCell ref="A24:N24"/>
    <mergeCell ref="A11:N11"/>
    <mergeCell ref="A13:N13"/>
    <mergeCell ref="A16:N16"/>
    <mergeCell ref="A17:N17"/>
    <mergeCell ref="A18:N18"/>
    <mergeCell ref="A19:A21"/>
    <mergeCell ref="B19:C19"/>
    <mergeCell ref="D19:D20"/>
    <mergeCell ref="E19:G19"/>
    <mergeCell ref="H19:H20"/>
    <mergeCell ref="I19:I20"/>
    <mergeCell ref="J19:J20"/>
    <mergeCell ref="K19:L19"/>
    <mergeCell ref="M19:N19"/>
    <mergeCell ref="A22:N22"/>
    <mergeCell ref="K108:L108"/>
    <mergeCell ref="M108:N108"/>
    <mergeCell ref="A105:N105"/>
    <mergeCell ref="A106:N106"/>
    <mergeCell ref="A107:N107"/>
    <mergeCell ref="A108:A110"/>
    <mergeCell ref="B108:C108"/>
    <mergeCell ref="D108:D109"/>
    <mergeCell ref="E108:G108"/>
    <mergeCell ref="H108:H109"/>
    <mergeCell ref="I108:I109"/>
    <mergeCell ref="J108:J109"/>
  </mergeCells>
  <printOptions horizontalCentered="1"/>
  <pageMargins left="0.25" right="0.25" top="0.75" bottom="0.75" header="0.3" footer="0.3"/>
  <pageSetup paperSize="123" scale="55" orientation="landscape" r:id="rId1"/>
  <headerFooter>
    <oddFooter>&amp;L&amp;D                   
&amp;T&amp;C&amp;P&amp;RDepartamento de Presupuesto</oddFooter>
  </headerFooter>
  <rowBreaks count="3" manualBreakCount="3">
    <brk id="31" max="12" man="1"/>
    <brk id="56" max="12" man="1"/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29 DE MARZO DE 2019  </vt:lpstr>
      <vt:lpstr>'29 DE MARZO DE 2019  '!Área_de_impresión</vt:lpstr>
      <vt:lpstr>'29 DE MARZO DE 2019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Jennifer Jimenez</cp:lastModifiedBy>
  <dcterms:created xsi:type="dcterms:W3CDTF">2019-04-08T14:25:35Z</dcterms:created>
  <dcterms:modified xsi:type="dcterms:W3CDTF">2019-04-08T15:37:24Z</dcterms:modified>
</cp:coreProperties>
</file>