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ocuments\"/>
    </mc:Choice>
  </mc:AlternateContent>
  <xr:revisionPtr revIDLastSave="0" documentId="8_{AF84B1F1-5AD0-486B-853E-8348ADA319AA}" xr6:coauthVersionLast="36" xr6:coauthVersionMax="36" xr10:uidLastSave="{00000000-0000-0000-0000-000000000000}"/>
  <bookViews>
    <workbookView xWindow="0" yWindow="0" windowWidth="24000" windowHeight="8925" xr2:uid="{9EB5B8F7-15B8-4051-8A14-34C3C0AC838F}"/>
  </bookViews>
  <sheets>
    <sheet name="28 DE FEBRERO DE 2019" sheetId="1" r:id="rId1"/>
  </sheets>
  <externalReferences>
    <externalReference r:id="rId2"/>
  </externalReferences>
  <definedNames>
    <definedName name="_xlnm.Print_Area" localSheetId="0">'28 DE FEBRERO DE 2019'!$A$1:$N$240</definedName>
    <definedName name="_xlnm.Print_Titles" localSheetId="0">'28 DE FEBRERO DE 2019'!$1:$9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0" i="1" l="1"/>
  <c r="L240" i="1"/>
  <c r="I240" i="1"/>
  <c r="N240" i="1" s="1"/>
  <c r="H240" i="1"/>
  <c r="F240" i="1"/>
  <c r="J239" i="1"/>
  <c r="H239" i="1"/>
  <c r="G239" i="1"/>
  <c r="F239" i="1"/>
  <c r="E239" i="1"/>
  <c r="B239" i="1"/>
  <c r="I238" i="1"/>
  <c r="H238" i="1"/>
  <c r="H237" i="1" s="1"/>
  <c r="H236" i="1" s="1"/>
  <c r="F238" i="1"/>
  <c r="J237" i="1"/>
  <c r="G237" i="1"/>
  <c r="F237" i="1"/>
  <c r="E237" i="1"/>
  <c r="I237" i="1" s="1"/>
  <c r="B237" i="1"/>
  <c r="B234" i="1" s="1"/>
  <c r="F236" i="1"/>
  <c r="J235" i="1"/>
  <c r="G235" i="1"/>
  <c r="E235" i="1"/>
  <c r="B235" i="1"/>
  <c r="J234" i="1"/>
  <c r="E234" i="1"/>
  <c r="F234" i="1" s="1"/>
  <c r="N233" i="1"/>
  <c r="M233" i="1"/>
  <c r="L233" i="1"/>
  <c r="K233" i="1"/>
  <c r="I233" i="1"/>
  <c r="F233" i="1"/>
  <c r="N232" i="1"/>
  <c r="L232" i="1"/>
  <c r="K232" i="1"/>
  <c r="I232" i="1"/>
  <c r="M232" i="1" s="1"/>
  <c r="F232" i="1"/>
  <c r="B232" i="1"/>
  <c r="N231" i="1"/>
  <c r="M231" i="1"/>
  <c r="I231" i="1"/>
  <c r="L231" i="1" s="1"/>
  <c r="F231" i="1"/>
  <c r="B231" i="1"/>
  <c r="I230" i="1"/>
  <c r="F230" i="1"/>
  <c r="B230" i="1"/>
  <c r="N229" i="1"/>
  <c r="L229" i="1"/>
  <c r="K229" i="1"/>
  <c r="I229" i="1"/>
  <c r="M229" i="1" s="1"/>
  <c r="F229" i="1"/>
  <c r="N228" i="1"/>
  <c r="I228" i="1"/>
  <c r="F228" i="1"/>
  <c r="B228" i="1"/>
  <c r="N227" i="1"/>
  <c r="M227" i="1"/>
  <c r="L227" i="1"/>
  <c r="K227" i="1"/>
  <c r="I227" i="1"/>
  <c r="F227" i="1"/>
  <c r="N226" i="1"/>
  <c r="L226" i="1"/>
  <c r="K226" i="1"/>
  <c r="I226" i="1"/>
  <c r="M226" i="1" s="1"/>
  <c r="F226" i="1"/>
  <c r="I225" i="1"/>
  <c r="F225" i="1"/>
  <c r="B225" i="1"/>
  <c r="N224" i="1"/>
  <c r="L224" i="1"/>
  <c r="K224" i="1"/>
  <c r="I224" i="1"/>
  <c r="M224" i="1" s="1"/>
  <c r="F224" i="1"/>
  <c r="N223" i="1"/>
  <c r="I223" i="1"/>
  <c r="F223" i="1"/>
  <c r="M222" i="1"/>
  <c r="L222" i="1"/>
  <c r="I222" i="1"/>
  <c r="N222" i="1" s="1"/>
  <c r="F222" i="1"/>
  <c r="N221" i="1"/>
  <c r="M221" i="1"/>
  <c r="I221" i="1"/>
  <c r="L221" i="1" s="1"/>
  <c r="F221" i="1"/>
  <c r="B221" i="1"/>
  <c r="I220" i="1"/>
  <c r="F220" i="1"/>
  <c r="B220" i="1"/>
  <c r="N219" i="1"/>
  <c r="M219" i="1"/>
  <c r="L219" i="1"/>
  <c r="K219" i="1"/>
  <c r="I219" i="1"/>
  <c r="F219" i="1"/>
  <c r="B219" i="1"/>
  <c r="I218" i="1"/>
  <c r="F218" i="1"/>
  <c r="B218" i="1"/>
  <c r="I217" i="1"/>
  <c r="F217" i="1"/>
  <c r="B217" i="1"/>
  <c r="N216" i="1"/>
  <c r="M216" i="1"/>
  <c r="L216" i="1"/>
  <c r="K216" i="1"/>
  <c r="I216" i="1"/>
  <c r="F216" i="1"/>
  <c r="B216" i="1"/>
  <c r="M215" i="1"/>
  <c r="L215" i="1"/>
  <c r="I215" i="1"/>
  <c r="N215" i="1" s="1"/>
  <c r="F215" i="1"/>
  <c r="I214" i="1"/>
  <c r="F214" i="1"/>
  <c r="N213" i="1"/>
  <c r="M213" i="1"/>
  <c r="L213" i="1"/>
  <c r="K213" i="1"/>
  <c r="I213" i="1"/>
  <c r="F213" i="1"/>
  <c r="B213" i="1"/>
  <c r="K212" i="1"/>
  <c r="I212" i="1"/>
  <c r="F212" i="1"/>
  <c r="N211" i="1"/>
  <c r="M211" i="1"/>
  <c r="L211" i="1"/>
  <c r="K211" i="1"/>
  <c r="I211" i="1"/>
  <c r="F211" i="1"/>
  <c r="N210" i="1"/>
  <c r="L210" i="1"/>
  <c r="K210" i="1"/>
  <c r="I210" i="1"/>
  <c r="M210" i="1" s="1"/>
  <c r="F210" i="1"/>
  <c r="I209" i="1"/>
  <c r="H209" i="1"/>
  <c r="H185" i="1" s="1"/>
  <c r="F209" i="1"/>
  <c r="B209" i="1"/>
  <c r="I208" i="1"/>
  <c r="F208" i="1"/>
  <c r="K207" i="1"/>
  <c r="I207" i="1"/>
  <c r="F207" i="1"/>
  <c r="A207" i="1"/>
  <c r="N206" i="1"/>
  <c r="I206" i="1"/>
  <c r="F206" i="1"/>
  <c r="M205" i="1"/>
  <c r="L205" i="1"/>
  <c r="I205" i="1"/>
  <c r="N205" i="1" s="1"/>
  <c r="F205" i="1"/>
  <c r="B205" i="1"/>
  <c r="N204" i="1"/>
  <c r="L204" i="1"/>
  <c r="K204" i="1"/>
  <c r="I204" i="1"/>
  <c r="M204" i="1" s="1"/>
  <c r="F204" i="1"/>
  <c r="I203" i="1"/>
  <c r="F203" i="1"/>
  <c r="I202" i="1"/>
  <c r="F202" i="1"/>
  <c r="B202" i="1"/>
  <c r="I201" i="1"/>
  <c r="F201" i="1"/>
  <c r="M200" i="1"/>
  <c r="L200" i="1"/>
  <c r="I200" i="1"/>
  <c r="N200" i="1" s="1"/>
  <c r="F200" i="1"/>
  <c r="N199" i="1"/>
  <c r="I199" i="1"/>
  <c r="L199" i="1" s="1"/>
  <c r="F199" i="1"/>
  <c r="N198" i="1"/>
  <c r="L198" i="1"/>
  <c r="K198" i="1"/>
  <c r="I198" i="1"/>
  <c r="M198" i="1" s="1"/>
  <c r="F198" i="1"/>
  <c r="I197" i="1"/>
  <c r="F197" i="1"/>
  <c r="M196" i="1"/>
  <c r="L196" i="1"/>
  <c r="I196" i="1"/>
  <c r="N196" i="1" s="1"/>
  <c r="F196" i="1"/>
  <c r="I195" i="1"/>
  <c r="F195" i="1"/>
  <c r="N194" i="1"/>
  <c r="L194" i="1"/>
  <c r="K194" i="1"/>
  <c r="I194" i="1"/>
  <c r="M194" i="1" s="1"/>
  <c r="F194" i="1"/>
  <c r="I193" i="1"/>
  <c r="F193" i="1"/>
  <c r="M192" i="1"/>
  <c r="L192" i="1"/>
  <c r="I192" i="1"/>
  <c r="N192" i="1" s="1"/>
  <c r="F192" i="1"/>
  <c r="B192" i="1"/>
  <c r="N191" i="1"/>
  <c r="L191" i="1"/>
  <c r="K191" i="1"/>
  <c r="I191" i="1"/>
  <c r="M191" i="1" s="1"/>
  <c r="F191" i="1"/>
  <c r="M190" i="1"/>
  <c r="I190" i="1"/>
  <c r="F190" i="1"/>
  <c r="B190" i="1"/>
  <c r="N189" i="1"/>
  <c r="L189" i="1"/>
  <c r="K189" i="1"/>
  <c r="I189" i="1"/>
  <c r="M189" i="1" s="1"/>
  <c r="F189" i="1"/>
  <c r="I188" i="1"/>
  <c r="F188" i="1"/>
  <c r="B188" i="1"/>
  <c r="N187" i="1"/>
  <c r="M187" i="1"/>
  <c r="K187" i="1"/>
  <c r="I187" i="1"/>
  <c r="L187" i="1" s="1"/>
  <c r="F187" i="1"/>
  <c r="B187" i="1"/>
  <c r="M186" i="1"/>
  <c r="L186" i="1"/>
  <c r="I186" i="1"/>
  <c r="N186" i="1" s="1"/>
  <c r="F186" i="1"/>
  <c r="B186" i="1"/>
  <c r="J185" i="1"/>
  <c r="G185" i="1"/>
  <c r="G184" i="1" s="1"/>
  <c r="F185" i="1"/>
  <c r="E185" i="1"/>
  <c r="D185" i="1"/>
  <c r="C185" i="1"/>
  <c r="J184" i="1"/>
  <c r="H184" i="1"/>
  <c r="E184" i="1"/>
  <c r="D184" i="1"/>
  <c r="F184" i="1" s="1"/>
  <c r="C184" i="1"/>
  <c r="N183" i="1"/>
  <c r="M183" i="1"/>
  <c r="K183" i="1"/>
  <c r="I183" i="1"/>
  <c r="L183" i="1" s="1"/>
  <c r="F183" i="1"/>
  <c r="F182" i="1"/>
  <c r="M181" i="1"/>
  <c r="L181" i="1"/>
  <c r="I181" i="1"/>
  <c r="N181" i="1" s="1"/>
  <c r="F181" i="1"/>
  <c r="N180" i="1"/>
  <c r="I180" i="1"/>
  <c r="F180" i="1"/>
  <c r="N179" i="1"/>
  <c r="L179" i="1"/>
  <c r="K179" i="1"/>
  <c r="I179" i="1"/>
  <c r="M179" i="1" s="1"/>
  <c r="F179" i="1"/>
  <c r="I178" i="1"/>
  <c r="F178" i="1"/>
  <c r="A178" i="1"/>
  <c r="J177" i="1"/>
  <c r="H177" i="1"/>
  <c r="H176" i="1" s="1"/>
  <c r="G177" i="1"/>
  <c r="G176" i="1" s="1"/>
  <c r="F177" i="1"/>
  <c r="E177" i="1"/>
  <c r="D177" i="1"/>
  <c r="C177" i="1"/>
  <c r="B177" i="1"/>
  <c r="J176" i="1"/>
  <c r="E176" i="1"/>
  <c r="F176" i="1" s="1"/>
  <c r="D176" i="1"/>
  <c r="C176" i="1"/>
  <c r="B176" i="1"/>
  <c r="I175" i="1"/>
  <c r="K175" i="1" s="1"/>
  <c r="F175" i="1"/>
  <c r="N174" i="1"/>
  <c r="M174" i="1"/>
  <c r="K174" i="1"/>
  <c r="I174" i="1"/>
  <c r="L174" i="1" s="1"/>
  <c r="F174" i="1"/>
  <c r="N173" i="1"/>
  <c r="M173" i="1"/>
  <c r="L173" i="1"/>
  <c r="K173" i="1"/>
  <c r="I173" i="1"/>
  <c r="F173" i="1"/>
  <c r="M172" i="1"/>
  <c r="I172" i="1"/>
  <c r="F172" i="1"/>
  <c r="B172" i="1"/>
  <c r="A172" i="1"/>
  <c r="I171" i="1"/>
  <c r="F171" i="1"/>
  <c r="B171" i="1"/>
  <c r="J170" i="1"/>
  <c r="J169" i="1" s="1"/>
  <c r="H170" i="1"/>
  <c r="G170" i="1"/>
  <c r="E170" i="1"/>
  <c r="D170" i="1"/>
  <c r="C170" i="1"/>
  <c r="C169" i="1" s="1"/>
  <c r="B170" i="1"/>
  <c r="B169" i="1" s="1"/>
  <c r="H169" i="1"/>
  <c r="G169" i="1"/>
  <c r="E169" i="1"/>
  <c r="N168" i="1"/>
  <c r="I168" i="1"/>
  <c r="L168" i="1" s="1"/>
  <c r="F168" i="1"/>
  <c r="A168" i="1"/>
  <c r="L167" i="1"/>
  <c r="J167" i="1"/>
  <c r="J166" i="1" s="1"/>
  <c r="H167" i="1"/>
  <c r="G167" i="1"/>
  <c r="E167" i="1"/>
  <c r="D167" i="1"/>
  <c r="D166" i="1" s="1"/>
  <c r="C167" i="1"/>
  <c r="C166" i="1" s="1"/>
  <c r="B167" i="1"/>
  <c r="H166" i="1"/>
  <c r="G166" i="1"/>
  <c r="B166" i="1"/>
  <c r="M165" i="1"/>
  <c r="F165" i="1"/>
  <c r="B165" i="1"/>
  <c r="B164" i="1" s="1"/>
  <c r="L164" i="1"/>
  <c r="K164" i="1"/>
  <c r="J164" i="1"/>
  <c r="I164" i="1"/>
  <c r="H164" i="1"/>
  <c r="G164" i="1"/>
  <c r="G146" i="1" s="1"/>
  <c r="F164" i="1"/>
  <c r="E164" i="1"/>
  <c r="D164" i="1"/>
  <c r="C164" i="1"/>
  <c r="N163" i="1"/>
  <c r="M163" i="1"/>
  <c r="L163" i="1"/>
  <c r="L162" i="1" s="1"/>
  <c r="K163" i="1"/>
  <c r="I163" i="1"/>
  <c r="F163" i="1"/>
  <c r="B163" i="1"/>
  <c r="M162" i="1"/>
  <c r="K162" i="1"/>
  <c r="J162" i="1"/>
  <c r="I162" i="1"/>
  <c r="H162" i="1"/>
  <c r="G162" i="1"/>
  <c r="F162" i="1"/>
  <c r="E162" i="1"/>
  <c r="D162" i="1"/>
  <c r="C162" i="1"/>
  <c r="N162" i="1" s="1"/>
  <c r="B162" i="1"/>
  <c r="I161" i="1"/>
  <c r="F161" i="1"/>
  <c r="N160" i="1"/>
  <c r="J160" i="1"/>
  <c r="I160" i="1"/>
  <c r="M160" i="1" s="1"/>
  <c r="H160" i="1"/>
  <c r="H146" i="1" s="1"/>
  <c r="G160" i="1"/>
  <c r="E160" i="1"/>
  <c r="F160" i="1" s="1"/>
  <c r="D160" i="1"/>
  <c r="C160" i="1"/>
  <c r="B160" i="1"/>
  <c r="N159" i="1"/>
  <c r="M159" i="1"/>
  <c r="I159" i="1"/>
  <c r="L159" i="1" s="1"/>
  <c r="F159" i="1"/>
  <c r="N158" i="1"/>
  <c r="L158" i="1"/>
  <c r="K158" i="1"/>
  <c r="I158" i="1"/>
  <c r="M158" i="1" s="1"/>
  <c r="F158" i="1"/>
  <c r="I157" i="1"/>
  <c r="F157" i="1"/>
  <c r="M156" i="1"/>
  <c r="L156" i="1"/>
  <c r="I156" i="1"/>
  <c r="N156" i="1" s="1"/>
  <c r="F156" i="1"/>
  <c r="N155" i="1"/>
  <c r="I155" i="1"/>
  <c r="L155" i="1" s="1"/>
  <c r="F155" i="1"/>
  <c r="N154" i="1"/>
  <c r="L154" i="1"/>
  <c r="K154" i="1"/>
  <c r="I154" i="1"/>
  <c r="M154" i="1" s="1"/>
  <c r="F154" i="1"/>
  <c r="I153" i="1"/>
  <c r="F153" i="1"/>
  <c r="M152" i="1"/>
  <c r="L152" i="1"/>
  <c r="I152" i="1"/>
  <c r="N152" i="1" s="1"/>
  <c r="F152" i="1"/>
  <c r="I151" i="1"/>
  <c r="F151" i="1"/>
  <c r="N150" i="1"/>
  <c r="L150" i="1"/>
  <c r="K150" i="1"/>
  <c r="I150" i="1"/>
  <c r="M150" i="1" s="1"/>
  <c r="F150" i="1"/>
  <c r="I149" i="1"/>
  <c r="F149" i="1"/>
  <c r="M148" i="1"/>
  <c r="L148" i="1"/>
  <c r="I148" i="1"/>
  <c r="N148" i="1" s="1"/>
  <c r="F148" i="1"/>
  <c r="J147" i="1"/>
  <c r="H147" i="1"/>
  <c r="G147" i="1"/>
  <c r="F147" i="1"/>
  <c r="E147" i="1"/>
  <c r="D147" i="1"/>
  <c r="D146" i="1" s="1"/>
  <c r="C147" i="1"/>
  <c r="B147" i="1"/>
  <c r="B146" i="1" s="1"/>
  <c r="J146" i="1"/>
  <c r="M145" i="1"/>
  <c r="L145" i="1"/>
  <c r="I145" i="1"/>
  <c r="N145" i="1" s="1"/>
  <c r="F145" i="1"/>
  <c r="J144" i="1"/>
  <c r="H144" i="1"/>
  <c r="G144" i="1"/>
  <c r="E144" i="1"/>
  <c r="D144" i="1"/>
  <c r="D143" i="1" s="1"/>
  <c r="C144" i="1"/>
  <c r="B144" i="1"/>
  <c r="J143" i="1"/>
  <c r="H143" i="1"/>
  <c r="G143" i="1"/>
  <c r="C143" i="1"/>
  <c r="B143" i="1"/>
  <c r="M142" i="1"/>
  <c r="L142" i="1"/>
  <c r="I142" i="1"/>
  <c r="N142" i="1" s="1"/>
  <c r="F142" i="1"/>
  <c r="I141" i="1"/>
  <c r="F141" i="1"/>
  <c r="J140" i="1"/>
  <c r="H140" i="1"/>
  <c r="G140" i="1"/>
  <c r="E140" i="1"/>
  <c r="D140" i="1"/>
  <c r="F140" i="1" s="1"/>
  <c r="C140" i="1"/>
  <c r="B140" i="1"/>
  <c r="N139" i="1"/>
  <c r="M139" i="1"/>
  <c r="H139" i="1"/>
  <c r="I139" i="1" s="1"/>
  <c r="F139" i="1"/>
  <c r="M138" i="1"/>
  <c r="L138" i="1"/>
  <c r="I138" i="1"/>
  <c r="N138" i="1" s="1"/>
  <c r="F138" i="1"/>
  <c r="M137" i="1"/>
  <c r="I137" i="1"/>
  <c r="F137" i="1"/>
  <c r="N136" i="1"/>
  <c r="L136" i="1"/>
  <c r="K136" i="1"/>
  <c r="I136" i="1"/>
  <c r="M136" i="1" s="1"/>
  <c r="F136" i="1"/>
  <c r="I135" i="1"/>
  <c r="I134" i="1" s="1"/>
  <c r="F135" i="1"/>
  <c r="A135" i="1"/>
  <c r="J134" i="1"/>
  <c r="H134" i="1"/>
  <c r="H130" i="1" s="1"/>
  <c r="G134" i="1"/>
  <c r="E134" i="1"/>
  <c r="F134" i="1" s="1"/>
  <c r="D134" i="1"/>
  <c r="C134" i="1"/>
  <c r="B134" i="1"/>
  <c r="N133" i="1"/>
  <c r="M133" i="1"/>
  <c r="L133" i="1"/>
  <c r="K133" i="1"/>
  <c r="F133" i="1"/>
  <c r="N132" i="1"/>
  <c r="M132" i="1"/>
  <c r="L132" i="1"/>
  <c r="K132" i="1"/>
  <c r="F132" i="1"/>
  <c r="M131" i="1"/>
  <c r="L131" i="1"/>
  <c r="I131" i="1"/>
  <c r="N131" i="1" s="1"/>
  <c r="F131" i="1"/>
  <c r="J130" i="1"/>
  <c r="G130" i="1"/>
  <c r="E130" i="1"/>
  <c r="F130" i="1" s="1"/>
  <c r="D130" i="1"/>
  <c r="C130" i="1"/>
  <c r="B130" i="1"/>
  <c r="K129" i="1"/>
  <c r="I129" i="1"/>
  <c r="F129" i="1"/>
  <c r="B129" i="1"/>
  <c r="N128" i="1"/>
  <c r="I128" i="1"/>
  <c r="F128" i="1"/>
  <c r="M127" i="1"/>
  <c r="L127" i="1"/>
  <c r="I127" i="1"/>
  <c r="N127" i="1" s="1"/>
  <c r="F127" i="1"/>
  <c r="B127" i="1"/>
  <c r="B121" i="1" s="1"/>
  <c r="B120" i="1" s="1"/>
  <c r="N126" i="1"/>
  <c r="M126" i="1"/>
  <c r="L126" i="1"/>
  <c r="K126" i="1"/>
  <c r="I126" i="1"/>
  <c r="F126" i="1"/>
  <c r="I125" i="1"/>
  <c r="F125" i="1"/>
  <c r="B125" i="1"/>
  <c r="N124" i="1"/>
  <c r="L124" i="1"/>
  <c r="K124" i="1"/>
  <c r="I124" i="1"/>
  <c r="M124" i="1" s="1"/>
  <c r="F124" i="1"/>
  <c r="N123" i="1"/>
  <c r="I123" i="1"/>
  <c r="F123" i="1"/>
  <c r="M122" i="1"/>
  <c r="L122" i="1"/>
  <c r="I122" i="1"/>
  <c r="N122" i="1" s="1"/>
  <c r="F122" i="1"/>
  <c r="J121" i="1"/>
  <c r="H121" i="1"/>
  <c r="G121" i="1"/>
  <c r="E121" i="1"/>
  <c r="D121" i="1"/>
  <c r="D120" i="1" s="1"/>
  <c r="C121" i="1"/>
  <c r="J120" i="1"/>
  <c r="H120" i="1"/>
  <c r="G120" i="1"/>
  <c r="C120" i="1"/>
  <c r="M119" i="1"/>
  <c r="L119" i="1"/>
  <c r="I119" i="1"/>
  <c r="N119" i="1" s="1"/>
  <c r="F119" i="1"/>
  <c r="B119" i="1"/>
  <c r="N118" i="1"/>
  <c r="M118" i="1"/>
  <c r="L118" i="1"/>
  <c r="K118" i="1"/>
  <c r="I118" i="1"/>
  <c r="F118" i="1"/>
  <c r="B118" i="1"/>
  <c r="N117" i="1"/>
  <c r="M117" i="1"/>
  <c r="K117" i="1"/>
  <c r="J117" i="1"/>
  <c r="J116" i="1" s="1"/>
  <c r="I117" i="1"/>
  <c r="H117" i="1"/>
  <c r="G117" i="1"/>
  <c r="E117" i="1"/>
  <c r="D117" i="1"/>
  <c r="D116" i="1" s="1"/>
  <c r="C117" i="1"/>
  <c r="L117" i="1" s="1"/>
  <c r="L116" i="1" s="1"/>
  <c r="B117" i="1"/>
  <c r="H116" i="1"/>
  <c r="G116" i="1"/>
  <c r="I104" i="1"/>
  <c r="K104" i="1" s="1"/>
  <c r="F104" i="1"/>
  <c r="M103" i="1"/>
  <c r="L103" i="1"/>
  <c r="L102" i="1" s="1"/>
  <c r="I103" i="1"/>
  <c r="N103" i="1" s="1"/>
  <c r="F103" i="1"/>
  <c r="J102" i="1"/>
  <c r="H102" i="1"/>
  <c r="G102" i="1"/>
  <c r="F102" i="1"/>
  <c r="E102" i="1"/>
  <c r="D102" i="1"/>
  <c r="C102" i="1"/>
  <c r="B102" i="1"/>
  <c r="B88" i="1" s="1"/>
  <c r="I101" i="1"/>
  <c r="F101" i="1"/>
  <c r="N100" i="1"/>
  <c r="M100" i="1"/>
  <c r="K100" i="1"/>
  <c r="I100" i="1"/>
  <c r="L100" i="1" s="1"/>
  <c r="F100" i="1"/>
  <c r="N99" i="1"/>
  <c r="M99" i="1"/>
  <c r="L99" i="1"/>
  <c r="K99" i="1"/>
  <c r="I99" i="1"/>
  <c r="F99" i="1"/>
  <c r="M98" i="1"/>
  <c r="L98" i="1"/>
  <c r="I98" i="1"/>
  <c r="F98" i="1"/>
  <c r="K97" i="1"/>
  <c r="I97" i="1"/>
  <c r="F97" i="1"/>
  <c r="N96" i="1"/>
  <c r="M96" i="1"/>
  <c r="K96" i="1"/>
  <c r="I96" i="1"/>
  <c r="L96" i="1" s="1"/>
  <c r="F96" i="1"/>
  <c r="J95" i="1"/>
  <c r="H95" i="1"/>
  <c r="G95" i="1"/>
  <c r="E95" i="1"/>
  <c r="D95" i="1"/>
  <c r="F95" i="1" s="1"/>
  <c r="C95" i="1"/>
  <c r="C88" i="1" s="1"/>
  <c r="B95" i="1"/>
  <c r="N94" i="1"/>
  <c r="L94" i="1"/>
  <c r="K94" i="1"/>
  <c r="I94" i="1"/>
  <c r="M94" i="1" s="1"/>
  <c r="F94" i="1"/>
  <c r="N93" i="1"/>
  <c r="I93" i="1"/>
  <c r="F93" i="1"/>
  <c r="M92" i="1"/>
  <c r="L92" i="1"/>
  <c r="I92" i="1"/>
  <c r="N92" i="1" s="1"/>
  <c r="F92" i="1"/>
  <c r="N91" i="1"/>
  <c r="M91" i="1"/>
  <c r="K91" i="1"/>
  <c r="I91" i="1"/>
  <c r="L91" i="1" s="1"/>
  <c r="F91" i="1"/>
  <c r="N90" i="1"/>
  <c r="L90" i="1"/>
  <c r="K90" i="1"/>
  <c r="I90" i="1"/>
  <c r="M90" i="1" s="1"/>
  <c r="F90" i="1"/>
  <c r="J89" i="1"/>
  <c r="J88" i="1" s="1"/>
  <c r="H89" i="1"/>
  <c r="H88" i="1" s="1"/>
  <c r="G89" i="1"/>
  <c r="G88" i="1" s="1"/>
  <c r="E89" i="1"/>
  <c r="D89" i="1"/>
  <c r="C89" i="1"/>
  <c r="B89" i="1"/>
  <c r="E88" i="1"/>
  <c r="L87" i="1"/>
  <c r="I87" i="1"/>
  <c r="K87" i="1" s="1"/>
  <c r="F87" i="1"/>
  <c r="L86" i="1"/>
  <c r="K86" i="1"/>
  <c r="I86" i="1"/>
  <c r="F86" i="1"/>
  <c r="M85" i="1"/>
  <c r="K85" i="1"/>
  <c r="I85" i="1"/>
  <c r="F85" i="1"/>
  <c r="N84" i="1"/>
  <c r="M84" i="1"/>
  <c r="L84" i="1"/>
  <c r="K84" i="1"/>
  <c r="I84" i="1"/>
  <c r="F84" i="1"/>
  <c r="M83" i="1"/>
  <c r="J83" i="1"/>
  <c r="I83" i="1"/>
  <c r="N83" i="1" s="1"/>
  <c r="H83" i="1"/>
  <c r="G83" i="1"/>
  <c r="E83" i="1"/>
  <c r="E76" i="1" s="1"/>
  <c r="F76" i="1" s="1"/>
  <c r="D83" i="1"/>
  <c r="C83" i="1"/>
  <c r="B83" i="1"/>
  <c r="I82" i="1"/>
  <c r="K82" i="1" s="1"/>
  <c r="F82" i="1"/>
  <c r="L81" i="1"/>
  <c r="I81" i="1"/>
  <c r="K81" i="1" s="1"/>
  <c r="F81" i="1"/>
  <c r="I80" i="1"/>
  <c r="K80" i="1" s="1"/>
  <c r="F80" i="1"/>
  <c r="N79" i="1"/>
  <c r="I79" i="1"/>
  <c r="F79" i="1"/>
  <c r="N78" i="1"/>
  <c r="M78" i="1"/>
  <c r="L78" i="1"/>
  <c r="I78" i="1"/>
  <c r="K78" i="1" s="1"/>
  <c r="F78" i="1"/>
  <c r="J77" i="1"/>
  <c r="J76" i="1" s="1"/>
  <c r="H77" i="1"/>
  <c r="G77" i="1"/>
  <c r="F77" i="1"/>
  <c r="E77" i="1"/>
  <c r="D77" i="1"/>
  <c r="D76" i="1" s="1"/>
  <c r="C77" i="1"/>
  <c r="B77" i="1"/>
  <c r="B76" i="1" s="1"/>
  <c r="H76" i="1"/>
  <c r="G76" i="1"/>
  <c r="C76" i="1"/>
  <c r="I75" i="1"/>
  <c r="L75" i="1" s="1"/>
  <c r="F75" i="1"/>
  <c r="I74" i="1"/>
  <c r="F74" i="1"/>
  <c r="I73" i="1"/>
  <c r="F73" i="1"/>
  <c r="N72" i="1"/>
  <c r="M72" i="1"/>
  <c r="L72" i="1"/>
  <c r="I72" i="1"/>
  <c r="K72" i="1" s="1"/>
  <c r="F72" i="1"/>
  <c r="J71" i="1"/>
  <c r="J64" i="1" s="1"/>
  <c r="H71" i="1"/>
  <c r="G71" i="1"/>
  <c r="F71" i="1"/>
  <c r="E71" i="1"/>
  <c r="D71" i="1"/>
  <c r="D64" i="1" s="1"/>
  <c r="C71" i="1"/>
  <c r="B71" i="1"/>
  <c r="B64" i="1" s="1"/>
  <c r="I70" i="1"/>
  <c r="L70" i="1" s="1"/>
  <c r="F70" i="1"/>
  <c r="I69" i="1"/>
  <c r="L69" i="1" s="1"/>
  <c r="F69" i="1"/>
  <c r="I68" i="1"/>
  <c r="L68" i="1" s="1"/>
  <c r="F68" i="1"/>
  <c r="M67" i="1"/>
  <c r="L67" i="1"/>
  <c r="K67" i="1"/>
  <c r="I67" i="1"/>
  <c r="N67" i="1" s="1"/>
  <c r="F67" i="1"/>
  <c r="M66" i="1"/>
  <c r="I66" i="1"/>
  <c r="I65" i="1" s="1"/>
  <c r="F66" i="1"/>
  <c r="J65" i="1"/>
  <c r="H65" i="1"/>
  <c r="G65" i="1"/>
  <c r="G64" i="1" s="1"/>
  <c r="E65" i="1"/>
  <c r="F65" i="1" s="1"/>
  <c r="D65" i="1"/>
  <c r="C65" i="1"/>
  <c r="B65" i="1"/>
  <c r="H64" i="1"/>
  <c r="E64" i="1"/>
  <c r="F64" i="1" s="1"/>
  <c r="M63" i="1"/>
  <c r="K63" i="1"/>
  <c r="K62" i="1" s="1"/>
  <c r="I63" i="1"/>
  <c r="F63" i="1"/>
  <c r="J62" i="1"/>
  <c r="I62" i="1"/>
  <c r="H62" i="1"/>
  <c r="H57" i="1" s="1"/>
  <c r="G62" i="1"/>
  <c r="E62" i="1"/>
  <c r="D62" i="1"/>
  <c r="C62" i="1"/>
  <c r="B62" i="1"/>
  <c r="N61" i="1"/>
  <c r="M61" i="1"/>
  <c r="L61" i="1"/>
  <c r="I61" i="1"/>
  <c r="K61" i="1" s="1"/>
  <c r="K60" i="1" s="1"/>
  <c r="F61" i="1"/>
  <c r="L60" i="1"/>
  <c r="J60" i="1"/>
  <c r="H60" i="1"/>
  <c r="G60" i="1"/>
  <c r="F60" i="1"/>
  <c r="E60" i="1"/>
  <c r="D60" i="1"/>
  <c r="D57" i="1" s="1"/>
  <c r="F57" i="1" s="1"/>
  <c r="C60" i="1"/>
  <c r="C57" i="1" s="1"/>
  <c r="B60" i="1"/>
  <c r="N59" i="1"/>
  <c r="M59" i="1"/>
  <c r="L59" i="1"/>
  <c r="L58" i="1" s="1"/>
  <c r="K59" i="1"/>
  <c r="K58" i="1" s="1"/>
  <c r="I59" i="1"/>
  <c r="F59" i="1"/>
  <c r="N58" i="1"/>
  <c r="M58" i="1"/>
  <c r="J58" i="1"/>
  <c r="J57" i="1" s="1"/>
  <c r="I58" i="1"/>
  <c r="H58" i="1"/>
  <c r="G58" i="1"/>
  <c r="G57" i="1" s="1"/>
  <c r="E58" i="1"/>
  <c r="E57" i="1" s="1"/>
  <c r="D58" i="1"/>
  <c r="C58" i="1"/>
  <c r="B58" i="1"/>
  <c r="B57" i="1" s="1"/>
  <c r="N56" i="1"/>
  <c r="M56" i="1"/>
  <c r="L56" i="1"/>
  <c r="K56" i="1"/>
  <c r="I56" i="1"/>
  <c r="F56" i="1"/>
  <c r="I55" i="1"/>
  <c r="L55" i="1" s="1"/>
  <c r="F55" i="1"/>
  <c r="M54" i="1"/>
  <c r="L54" i="1"/>
  <c r="K54" i="1"/>
  <c r="I54" i="1"/>
  <c r="N54" i="1" s="1"/>
  <c r="F54" i="1"/>
  <c r="N53" i="1"/>
  <c r="M53" i="1"/>
  <c r="I53" i="1"/>
  <c r="L53" i="1" s="1"/>
  <c r="F53" i="1"/>
  <c r="N52" i="1"/>
  <c r="M52" i="1"/>
  <c r="L52" i="1"/>
  <c r="K52" i="1"/>
  <c r="I52" i="1"/>
  <c r="F52" i="1"/>
  <c r="J51" i="1"/>
  <c r="J50" i="1" s="1"/>
  <c r="H51" i="1"/>
  <c r="G51" i="1"/>
  <c r="G50" i="1" s="1"/>
  <c r="E51" i="1"/>
  <c r="E50" i="1" s="1"/>
  <c r="F50" i="1" s="1"/>
  <c r="D51" i="1"/>
  <c r="C51" i="1"/>
  <c r="C50" i="1" s="1"/>
  <c r="B51" i="1"/>
  <c r="H50" i="1"/>
  <c r="D50" i="1"/>
  <c r="B50" i="1"/>
  <c r="N49" i="1"/>
  <c r="M49" i="1"/>
  <c r="L49" i="1"/>
  <c r="L48" i="1" s="1"/>
  <c r="K49" i="1"/>
  <c r="I49" i="1"/>
  <c r="F49" i="1"/>
  <c r="M48" i="1"/>
  <c r="K48" i="1"/>
  <c r="J48" i="1"/>
  <c r="I48" i="1"/>
  <c r="N48" i="1" s="1"/>
  <c r="H48" i="1"/>
  <c r="G48" i="1"/>
  <c r="F48" i="1"/>
  <c r="E48" i="1"/>
  <c r="D48" i="1"/>
  <c r="C48" i="1"/>
  <c r="B48" i="1"/>
  <c r="L47" i="1"/>
  <c r="L46" i="1" s="1"/>
  <c r="I47" i="1"/>
  <c r="M47" i="1" s="1"/>
  <c r="F47" i="1"/>
  <c r="J46" i="1"/>
  <c r="I46" i="1"/>
  <c r="N46" i="1" s="1"/>
  <c r="H46" i="1"/>
  <c r="G46" i="1"/>
  <c r="E46" i="1"/>
  <c r="F46" i="1" s="1"/>
  <c r="D46" i="1"/>
  <c r="M46" i="1" s="1"/>
  <c r="C46" i="1"/>
  <c r="B46" i="1"/>
  <c r="N45" i="1"/>
  <c r="M45" i="1"/>
  <c r="K45" i="1"/>
  <c r="K44" i="1" s="1"/>
  <c r="I45" i="1"/>
  <c r="L45" i="1" s="1"/>
  <c r="L44" i="1" s="1"/>
  <c r="F45" i="1"/>
  <c r="J44" i="1"/>
  <c r="I44" i="1"/>
  <c r="N44" i="1" s="1"/>
  <c r="H44" i="1"/>
  <c r="G44" i="1"/>
  <c r="E44" i="1"/>
  <c r="D44" i="1"/>
  <c r="M44" i="1" s="1"/>
  <c r="C44" i="1"/>
  <c r="B44" i="1"/>
  <c r="N43" i="1"/>
  <c r="M43" i="1"/>
  <c r="L43" i="1"/>
  <c r="I43" i="1"/>
  <c r="K43" i="1" s="1"/>
  <c r="F43" i="1"/>
  <c r="N42" i="1"/>
  <c r="I42" i="1"/>
  <c r="M42" i="1" s="1"/>
  <c r="F42" i="1"/>
  <c r="J41" i="1"/>
  <c r="J40" i="1" s="1"/>
  <c r="H41" i="1"/>
  <c r="G41" i="1"/>
  <c r="E41" i="1"/>
  <c r="F41" i="1" s="1"/>
  <c r="D41" i="1"/>
  <c r="C41" i="1"/>
  <c r="B41" i="1"/>
  <c r="B40" i="1" s="1"/>
  <c r="G40" i="1"/>
  <c r="E40" i="1"/>
  <c r="C40" i="1"/>
  <c r="N39" i="1"/>
  <c r="L39" i="1"/>
  <c r="K39" i="1"/>
  <c r="K38" i="1" s="1"/>
  <c r="I39" i="1"/>
  <c r="M39" i="1" s="1"/>
  <c r="F39" i="1"/>
  <c r="N38" i="1"/>
  <c r="L38" i="1"/>
  <c r="J38" i="1"/>
  <c r="I38" i="1"/>
  <c r="M38" i="1" s="1"/>
  <c r="H38" i="1"/>
  <c r="G38" i="1"/>
  <c r="E38" i="1"/>
  <c r="F38" i="1" s="1"/>
  <c r="D38" i="1"/>
  <c r="C38" i="1"/>
  <c r="B38" i="1"/>
  <c r="I37" i="1"/>
  <c r="L37" i="1" s="1"/>
  <c r="F37" i="1"/>
  <c r="N36" i="1"/>
  <c r="M36" i="1"/>
  <c r="L36" i="1"/>
  <c r="L35" i="1" s="1"/>
  <c r="K36" i="1"/>
  <c r="I36" i="1"/>
  <c r="F36" i="1"/>
  <c r="M35" i="1"/>
  <c r="J35" i="1"/>
  <c r="I35" i="1"/>
  <c r="N35" i="1" s="1"/>
  <c r="H35" i="1"/>
  <c r="G35" i="1"/>
  <c r="G32" i="1" s="1"/>
  <c r="E35" i="1"/>
  <c r="F35" i="1" s="1"/>
  <c r="D35" i="1"/>
  <c r="C35" i="1"/>
  <c r="B35" i="1"/>
  <c r="N34" i="1"/>
  <c r="L34" i="1"/>
  <c r="K34" i="1"/>
  <c r="K33" i="1" s="1"/>
  <c r="I34" i="1"/>
  <c r="M34" i="1" s="1"/>
  <c r="F34" i="1"/>
  <c r="N33" i="1"/>
  <c r="L33" i="1"/>
  <c r="J33" i="1"/>
  <c r="J32" i="1" s="1"/>
  <c r="J23" i="1" s="1"/>
  <c r="J14" i="1" s="1"/>
  <c r="I33" i="1"/>
  <c r="M33" i="1" s="1"/>
  <c r="H33" i="1"/>
  <c r="H32" i="1" s="1"/>
  <c r="G33" i="1"/>
  <c r="E33" i="1"/>
  <c r="D33" i="1"/>
  <c r="D32" i="1" s="1"/>
  <c r="C33" i="1"/>
  <c r="B33" i="1"/>
  <c r="B32" i="1" s="1"/>
  <c r="I32" i="1"/>
  <c r="C32" i="1"/>
  <c r="N31" i="1"/>
  <c r="L31" i="1"/>
  <c r="K31" i="1"/>
  <c r="I31" i="1"/>
  <c r="M31" i="1" s="1"/>
  <c r="F31" i="1"/>
  <c r="N30" i="1"/>
  <c r="M30" i="1"/>
  <c r="L30" i="1"/>
  <c r="I30" i="1"/>
  <c r="K30" i="1" s="1"/>
  <c r="F30" i="1"/>
  <c r="N29" i="1"/>
  <c r="I29" i="1"/>
  <c r="M29" i="1" s="1"/>
  <c r="F29" i="1"/>
  <c r="I28" i="1"/>
  <c r="F28" i="1"/>
  <c r="L27" i="1"/>
  <c r="I27" i="1"/>
  <c r="M27" i="1" s="1"/>
  <c r="F27" i="1"/>
  <c r="J26" i="1"/>
  <c r="J25" i="1" s="1"/>
  <c r="H26" i="1"/>
  <c r="H25" i="1" s="1"/>
  <c r="G26" i="1"/>
  <c r="E26" i="1"/>
  <c r="D26" i="1"/>
  <c r="D25" i="1" s="1"/>
  <c r="C26" i="1"/>
  <c r="B26" i="1"/>
  <c r="B25" i="1" s="1"/>
  <c r="G25" i="1"/>
  <c r="G23" i="1" s="1"/>
  <c r="G14" i="1" s="1"/>
  <c r="C25" i="1"/>
  <c r="L77" i="1" l="1"/>
  <c r="L76" i="1" s="1"/>
  <c r="L26" i="1"/>
  <c r="L25" i="1" s="1"/>
  <c r="F26" i="1"/>
  <c r="N32" i="1"/>
  <c r="M32" i="1"/>
  <c r="K28" i="1"/>
  <c r="N28" i="1"/>
  <c r="L28" i="1"/>
  <c r="M28" i="1"/>
  <c r="I26" i="1"/>
  <c r="N134" i="1"/>
  <c r="M134" i="1"/>
  <c r="K35" i="1"/>
  <c r="K32" i="1" s="1"/>
  <c r="B23" i="1"/>
  <c r="B14" i="1" s="1"/>
  <c r="K57" i="1"/>
  <c r="F33" i="1"/>
  <c r="E32" i="1"/>
  <c r="F32" i="1" s="1"/>
  <c r="N65" i="1"/>
  <c r="M65" i="1"/>
  <c r="K125" i="1"/>
  <c r="N125" i="1"/>
  <c r="L141" i="1"/>
  <c r="L140" i="1" s="1"/>
  <c r="M141" i="1"/>
  <c r="E166" i="1"/>
  <c r="F166" i="1" s="1"/>
  <c r="F167" i="1"/>
  <c r="D169" i="1"/>
  <c r="F170" i="1"/>
  <c r="M193" i="1"/>
  <c r="L193" i="1"/>
  <c r="K193" i="1"/>
  <c r="N193" i="1"/>
  <c r="K209" i="1"/>
  <c r="N209" i="1"/>
  <c r="M209" i="1"/>
  <c r="L214" i="1"/>
  <c r="M214" i="1"/>
  <c r="K214" i="1"/>
  <c r="K225" i="1"/>
  <c r="N225" i="1"/>
  <c r="M225" i="1"/>
  <c r="K230" i="1"/>
  <c r="N230" i="1"/>
  <c r="M230" i="1"/>
  <c r="L230" i="1"/>
  <c r="E25" i="1"/>
  <c r="N27" i="1"/>
  <c r="K29" i="1"/>
  <c r="L32" i="1"/>
  <c r="H40" i="1"/>
  <c r="H23" i="1" s="1"/>
  <c r="H14" i="1" s="1"/>
  <c r="K42" i="1"/>
  <c r="K41" i="1" s="1"/>
  <c r="N47" i="1"/>
  <c r="N74" i="1"/>
  <c r="M74" i="1"/>
  <c r="K74" i="1"/>
  <c r="L80" i="1"/>
  <c r="E116" i="1"/>
  <c r="F117" i="1"/>
  <c r="L125" i="1"/>
  <c r="K141" i="1"/>
  <c r="L151" i="1"/>
  <c r="N151" i="1"/>
  <c r="M151" i="1"/>
  <c r="K151" i="1"/>
  <c r="K171" i="1"/>
  <c r="N171" i="1"/>
  <c r="M171" i="1"/>
  <c r="I170" i="1"/>
  <c r="L171" i="1"/>
  <c r="L209" i="1"/>
  <c r="N214" i="1"/>
  <c r="L225" i="1"/>
  <c r="L29" i="1"/>
  <c r="I41" i="1"/>
  <c r="L42" i="1"/>
  <c r="L41" i="1" s="1"/>
  <c r="L40" i="1" s="1"/>
  <c r="F51" i="1"/>
  <c r="K53" i="1"/>
  <c r="K51" i="1" s="1"/>
  <c r="K50" i="1" s="1"/>
  <c r="F58" i="1"/>
  <c r="F62" i="1"/>
  <c r="N63" i="1"/>
  <c r="L63" i="1"/>
  <c r="L62" i="1" s="1"/>
  <c r="L57" i="1" s="1"/>
  <c r="K69" i="1"/>
  <c r="L74" i="1"/>
  <c r="N85" i="1"/>
  <c r="L85" i="1"/>
  <c r="D88" i="1"/>
  <c r="F88" i="1" s="1"/>
  <c r="F89" i="1"/>
  <c r="C116" i="1"/>
  <c r="M125" i="1"/>
  <c r="N141" i="1"/>
  <c r="M149" i="1"/>
  <c r="L149" i="1"/>
  <c r="K149" i="1"/>
  <c r="N149" i="1"/>
  <c r="M164" i="1"/>
  <c r="N164" i="1"/>
  <c r="I236" i="1"/>
  <c r="H235" i="1"/>
  <c r="H234" i="1" s="1"/>
  <c r="H114" i="1" s="1"/>
  <c r="H15" i="1" s="1"/>
  <c r="K208" i="1"/>
  <c r="N208" i="1"/>
  <c r="L208" i="1"/>
  <c r="F83" i="1"/>
  <c r="M208" i="1"/>
  <c r="K220" i="1"/>
  <c r="N220" i="1"/>
  <c r="M220" i="1"/>
  <c r="L220" i="1"/>
  <c r="K37" i="1"/>
  <c r="D40" i="1"/>
  <c r="D23" i="1" s="1"/>
  <c r="D14" i="1" s="1"/>
  <c r="I51" i="1"/>
  <c r="L51" i="1"/>
  <c r="L50" i="1" s="1"/>
  <c r="M55" i="1"/>
  <c r="N62" i="1"/>
  <c r="M62" i="1"/>
  <c r="C64" i="1"/>
  <c r="C23" i="1" s="1"/>
  <c r="C14" i="1" s="1"/>
  <c r="K75" i="1"/>
  <c r="M79" i="1"/>
  <c r="L79" i="1"/>
  <c r="K79" i="1"/>
  <c r="K77" i="1" s="1"/>
  <c r="K76" i="1" s="1"/>
  <c r="K83" i="1"/>
  <c r="N97" i="1"/>
  <c r="M97" i="1"/>
  <c r="I95" i="1"/>
  <c r="L97" i="1"/>
  <c r="J114" i="1"/>
  <c r="J15" i="1" s="1"/>
  <c r="J12" i="1" s="1"/>
  <c r="L137" i="1"/>
  <c r="N137" i="1"/>
  <c r="K137" i="1"/>
  <c r="I140" i="1"/>
  <c r="C146" i="1"/>
  <c r="K172" i="1"/>
  <c r="N172" i="1"/>
  <c r="L172" i="1"/>
  <c r="L237" i="1"/>
  <c r="K237" i="1"/>
  <c r="N237" i="1"/>
  <c r="M237" i="1"/>
  <c r="N175" i="1"/>
  <c r="M175" i="1"/>
  <c r="L175" i="1"/>
  <c r="F44" i="1"/>
  <c r="E120" i="1"/>
  <c r="F120" i="1" s="1"/>
  <c r="F121" i="1"/>
  <c r="N55" i="1"/>
  <c r="N66" i="1"/>
  <c r="L66" i="1"/>
  <c r="L65" i="1" s="1"/>
  <c r="M73" i="1"/>
  <c r="L73" i="1"/>
  <c r="L71" i="1" s="1"/>
  <c r="K73" i="1"/>
  <c r="K71" i="1" s="1"/>
  <c r="L83" i="1"/>
  <c r="B116" i="1"/>
  <c r="M135" i="1"/>
  <c r="L135" i="1"/>
  <c r="K135" i="1"/>
  <c r="N135" i="1"/>
  <c r="M178" i="1"/>
  <c r="L178" i="1"/>
  <c r="L177" i="1" s="1"/>
  <c r="L176" i="1" s="1"/>
  <c r="K178" i="1"/>
  <c r="K177" i="1" s="1"/>
  <c r="K176" i="1" s="1"/>
  <c r="I177" i="1"/>
  <c r="L180" i="1"/>
  <c r="M180" i="1"/>
  <c r="B185" i="1"/>
  <c r="B184" i="1" s="1"/>
  <c r="N202" i="1"/>
  <c r="M202" i="1"/>
  <c r="L202" i="1"/>
  <c r="K202" i="1"/>
  <c r="D114" i="1"/>
  <c r="D15" i="1" s="1"/>
  <c r="M238" i="1"/>
  <c r="L238" i="1"/>
  <c r="K238" i="1"/>
  <c r="N238" i="1"/>
  <c r="K55" i="1"/>
  <c r="M37" i="1"/>
  <c r="K27" i="1"/>
  <c r="K26" i="1" s="1"/>
  <c r="K25" i="1" s="1"/>
  <c r="N37" i="1"/>
  <c r="K47" i="1"/>
  <c r="K46" i="1" s="1"/>
  <c r="K66" i="1"/>
  <c r="N73" i="1"/>
  <c r="L82" i="1"/>
  <c r="M93" i="1"/>
  <c r="L93" i="1"/>
  <c r="L89" i="1" s="1"/>
  <c r="K93" i="1"/>
  <c r="K89" i="1" s="1"/>
  <c r="I89" i="1"/>
  <c r="N101" i="1"/>
  <c r="M101" i="1"/>
  <c r="L101" i="1"/>
  <c r="K101" i="1"/>
  <c r="E143" i="1"/>
  <c r="F143" i="1" s="1"/>
  <c r="F144" i="1"/>
  <c r="N178" i="1"/>
  <c r="K180" i="1"/>
  <c r="L195" i="1"/>
  <c r="N195" i="1"/>
  <c r="M195" i="1"/>
  <c r="K195" i="1"/>
  <c r="M228" i="1"/>
  <c r="L228" i="1"/>
  <c r="K228" i="1"/>
  <c r="M217" i="1"/>
  <c r="L217" i="1"/>
  <c r="K217" i="1"/>
  <c r="K98" i="1"/>
  <c r="K95" i="1" s="1"/>
  <c r="N98" i="1"/>
  <c r="N129" i="1"/>
  <c r="M129" i="1"/>
  <c r="L129" i="1"/>
  <c r="L139" i="1"/>
  <c r="K139" i="1"/>
  <c r="M206" i="1"/>
  <c r="L206" i="1"/>
  <c r="K206" i="1"/>
  <c r="N217" i="1"/>
  <c r="M153" i="1"/>
  <c r="L153" i="1"/>
  <c r="K153" i="1"/>
  <c r="M188" i="1"/>
  <c r="L188" i="1"/>
  <c r="I185" i="1"/>
  <c r="K188" i="1"/>
  <c r="M197" i="1"/>
  <c r="L197" i="1"/>
  <c r="K197" i="1"/>
  <c r="K203" i="1"/>
  <c r="N203" i="1"/>
  <c r="K68" i="1"/>
  <c r="K70" i="1"/>
  <c r="N153" i="1"/>
  <c r="K155" i="1"/>
  <c r="M157" i="1"/>
  <c r="I147" i="1"/>
  <c r="L157" i="1"/>
  <c r="K157" i="1"/>
  <c r="N161" i="1"/>
  <c r="M161" i="1"/>
  <c r="L161" i="1"/>
  <c r="L160" i="1" s="1"/>
  <c r="K168" i="1"/>
  <c r="K167" i="1" s="1"/>
  <c r="N188" i="1"/>
  <c r="K190" i="1"/>
  <c r="N190" i="1"/>
  <c r="N197" i="1"/>
  <c r="K199" i="1"/>
  <c r="M201" i="1"/>
  <c r="L201" i="1"/>
  <c r="K201" i="1"/>
  <c r="L203" i="1"/>
  <c r="N218" i="1"/>
  <c r="M218" i="1"/>
  <c r="L218" i="1"/>
  <c r="I239" i="1"/>
  <c r="G234" i="1"/>
  <c r="G114" i="1" s="1"/>
  <c r="G15" i="1" s="1"/>
  <c r="G12" i="1" s="1"/>
  <c r="I60" i="1"/>
  <c r="I71" i="1"/>
  <c r="I77" i="1"/>
  <c r="M123" i="1"/>
  <c r="L123" i="1"/>
  <c r="L121" i="1" s="1"/>
  <c r="K123" i="1"/>
  <c r="M128" i="1"/>
  <c r="L128" i="1"/>
  <c r="K128" i="1"/>
  <c r="E146" i="1"/>
  <c r="F146" i="1" s="1"/>
  <c r="M155" i="1"/>
  <c r="N157" i="1"/>
  <c r="K159" i="1"/>
  <c r="K161" i="1"/>
  <c r="K160" i="1" s="1"/>
  <c r="I167" i="1"/>
  <c r="M168" i="1"/>
  <c r="L190" i="1"/>
  <c r="M199" i="1"/>
  <c r="N201" i="1"/>
  <c r="M203" i="1"/>
  <c r="N207" i="1"/>
  <c r="M207" i="1"/>
  <c r="L207" i="1"/>
  <c r="N212" i="1"/>
  <c r="M212" i="1"/>
  <c r="L212" i="1"/>
  <c r="K218" i="1"/>
  <c r="K221" i="1"/>
  <c r="M223" i="1"/>
  <c r="L223" i="1"/>
  <c r="K223" i="1"/>
  <c r="K231" i="1"/>
  <c r="K92" i="1"/>
  <c r="I102" i="1"/>
  <c r="K103" i="1"/>
  <c r="K102" i="1" s="1"/>
  <c r="K119" i="1"/>
  <c r="K116" i="1" s="1"/>
  <c r="I121" i="1"/>
  <c r="K122" i="1"/>
  <c r="K127" i="1"/>
  <c r="I130" i="1"/>
  <c r="K131" i="1"/>
  <c r="K138" i="1"/>
  <c r="K142" i="1"/>
  <c r="K140" i="1" s="1"/>
  <c r="I144" i="1"/>
  <c r="L144" i="1" s="1"/>
  <c r="L143" i="1" s="1"/>
  <c r="K145" i="1"/>
  <c r="K144" i="1" s="1"/>
  <c r="K143" i="1" s="1"/>
  <c r="K148" i="1"/>
  <c r="K152" i="1"/>
  <c r="K156" i="1"/>
  <c r="K181" i="1"/>
  <c r="K186" i="1"/>
  <c r="K192" i="1"/>
  <c r="K196" i="1"/>
  <c r="K200" i="1"/>
  <c r="K205" i="1"/>
  <c r="K215" i="1"/>
  <c r="K222" i="1"/>
  <c r="F235" i="1"/>
  <c r="K240" i="1"/>
  <c r="I116" i="1"/>
  <c r="K88" i="1" l="1"/>
  <c r="D12" i="1"/>
  <c r="C12" i="1"/>
  <c r="H12" i="1"/>
  <c r="I40" i="1"/>
  <c r="N41" i="1"/>
  <c r="M41" i="1"/>
  <c r="K185" i="1"/>
  <c r="K184" i="1" s="1"/>
  <c r="N102" i="1"/>
  <c r="M102" i="1"/>
  <c r="M71" i="1"/>
  <c r="N71" i="1"/>
  <c r="K65" i="1"/>
  <c r="K64" i="1" s="1"/>
  <c r="K134" i="1"/>
  <c r="N236" i="1"/>
  <c r="M236" i="1"/>
  <c r="L236" i="1"/>
  <c r="K236" i="1"/>
  <c r="K170" i="1"/>
  <c r="F116" i="1"/>
  <c r="E114" i="1"/>
  <c r="K130" i="1"/>
  <c r="M60" i="1"/>
  <c r="N60" i="1"/>
  <c r="L134" i="1"/>
  <c r="L130" i="1" s="1"/>
  <c r="L120" i="1" s="1"/>
  <c r="L64" i="1"/>
  <c r="I50" i="1"/>
  <c r="N51" i="1"/>
  <c r="M51" i="1"/>
  <c r="C114" i="1"/>
  <c r="C15" i="1" s="1"/>
  <c r="F40" i="1"/>
  <c r="N130" i="1"/>
  <c r="M130" i="1"/>
  <c r="M239" i="1"/>
  <c r="N239" i="1"/>
  <c r="L239" i="1"/>
  <c r="K239" i="1"/>
  <c r="K147" i="1"/>
  <c r="K146" i="1" s="1"/>
  <c r="I235" i="1"/>
  <c r="L185" i="1"/>
  <c r="L184" i="1" s="1"/>
  <c r="L170" i="1"/>
  <c r="M77" i="1"/>
  <c r="N77" i="1"/>
  <c r="I76" i="1"/>
  <c r="L95" i="1"/>
  <c r="L88" i="1" s="1"/>
  <c r="M185" i="1"/>
  <c r="N185" i="1"/>
  <c r="I184" i="1"/>
  <c r="I120" i="1"/>
  <c r="N121" i="1"/>
  <c r="M121" i="1"/>
  <c r="L147" i="1"/>
  <c r="L146" i="1" s="1"/>
  <c r="N140" i="1"/>
  <c r="M140" i="1"/>
  <c r="N170" i="1"/>
  <c r="M170" i="1"/>
  <c r="I169" i="1"/>
  <c r="I64" i="1"/>
  <c r="N116" i="1"/>
  <c r="M116" i="1"/>
  <c r="M89" i="1"/>
  <c r="I88" i="1"/>
  <c r="N89" i="1"/>
  <c r="I176" i="1"/>
  <c r="N177" i="1"/>
  <c r="M177" i="1"/>
  <c r="I25" i="1"/>
  <c r="N26" i="1"/>
  <c r="M26" i="1"/>
  <c r="N167" i="1"/>
  <c r="I166" i="1"/>
  <c r="M167" i="1"/>
  <c r="B114" i="1"/>
  <c r="B15" i="1" s="1"/>
  <c r="B12" i="1" s="1"/>
  <c r="M95" i="1"/>
  <c r="N95" i="1"/>
  <c r="E23" i="1"/>
  <c r="F25" i="1"/>
  <c r="K121" i="1"/>
  <c r="I143" i="1"/>
  <c r="M144" i="1"/>
  <c r="N144" i="1"/>
  <c r="I146" i="1"/>
  <c r="N147" i="1"/>
  <c r="M147" i="1"/>
  <c r="I57" i="1"/>
  <c r="K40" i="1"/>
  <c r="K23" i="1" s="1"/>
  <c r="K169" i="1"/>
  <c r="F169" i="1"/>
  <c r="L23" i="1" l="1"/>
  <c r="E14" i="1"/>
  <c r="F23" i="1"/>
  <c r="N146" i="1"/>
  <c r="M146" i="1"/>
  <c r="N64" i="1"/>
  <c r="M64" i="1"/>
  <c r="N76" i="1"/>
  <c r="M76" i="1"/>
  <c r="I23" i="1"/>
  <c r="M25" i="1"/>
  <c r="N25" i="1"/>
  <c r="N176" i="1"/>
  <c r="M176" i="1"/>
  <c r="N169" i="1"/>
  <c r="M169" i="1"/>
  <c r="L169" i="1"/>
  <c r="N235" i="1"/>
  <c r="M235" i="1"/>
  <c r="L235" i="1"/>
  <c r="L234" i="1" s="1"/>
  <c r="K235" i="1"/>
  <c r="K234" i="1" s="1"/>
  <c r="N143" i="1"/>
  <c r="M143" i="1"/>
  <c r="F114" i="1"/>
  <c r="F15" i="1" s="1"/>
  <c r="E15" i="1"/>
  <c r="I15" i="1" s="1"/>
  <c r="M57" i="1"/>
  <c r="N57" i="1"/>
  <c r="K120" i="1"/>
  <c r="K114" i="1" s="1"/>
  <c r="M88" i="1"/>
  <c r="N88" i="1"/>
  <c r="M50" i="1"/>
  <c r="N50" i="1"/>
  <c r="M166" i="1"/>
  <c r="N166" i="1"/>
  <c r="L166" i="1"/>
  <c r="K166" i="1"/>
  <c r="N120" i="1"/>
  <c r="M120" i="1"/>
  <c r="N40" i="1"/>
  <c r="M40" i="1"/>
  <c r="I234" i="1"/>
  <c r="N184" i="1"/>
  <c r="M184" i="1"/>
  <c r="L114" i="1" l="1"/>
  <c r="N15" i="1"/>
  <c r="M15" i="1"/>
  <c r="K15" i="1"/>
  <c r="N234" i="1"/>
  <c r="M234" i="1"/>
  <c r="I114" i="1"/>
  <c r="E12" i="1"/>
  <c r="I14" i="1"/>
  <c r="F14" i="1"/>
  <c r="M23" i="1"/>
  <c r="N23" i="1"/>
  <c r="L15" i="1"/>
  <c r="F12" i="1" l="1"/>
  <c r="I12" i="1"/>
  <c r="N114" i="1"/>
  <c r="M114" i="1"/>
  <c r="N14" i="1"/>
  <c r="M14" i="1"/>
  <c r="L14" i="1"/>
  <c r="K14" i="1"/>
  <c r="N12" i="1" l="1"/>
  <c r="M12" i="1"/>
  <c r="K12" i="1"/>
  <c r="L12" i="1"/>
</calcChain>
</file>

<file path=xl/sharedStrings.xml><?xml version="1.0" encoding="utf-8"?>
<sst xmlns="http://schemas.openxmlformats.org/spreadsheetml/2006/main" count="288" uniqueCount="224">
  <si>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</si>
  <si>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</si>
  <si>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</si>
  <si>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</si>
  <si>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28 DE FEBRERO DE 2019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</si>
  <si>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</si>
  <si>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</si>
  <si>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</si>
  <si>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</si>
  <si>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</si>
  <si>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</si>
  <si>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</si>
  <si>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</si>
  <si>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</si>
  <si>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</si>
  <si>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</si>
  <si>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</si>
  <si>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</si>
  <si>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</si>
  <si>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</si>
  <si>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</si>
  <si>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</si>
  <si>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</si>
  <si>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5 = (4/3*100)</t>
  </si>
  <si>
    <t>8= (4+6+7)</t>
  </si>
  <si>
    <t>10= (3-7)</t>
  </si>
  <si>
    <t>11 = (2-7)</t>
  </si>
  <si>
    <t>12= (7/3*100)</t>
  </si>
  <si>
    <t>13 =(7/2*100)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</si>
  <si>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</si>
  <si>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</si>
  <si>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</si>
  <si>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</si>
  <si>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</si>
  <si>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</si>
  <si>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</si>
  <si>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</si>
  <si>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</si>
  <si>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</si>
  <si>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</si>
  <si>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</si>
  <si>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</si>
  <si>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</si>
  <si>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</si>
  <si>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</si>
  <si>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</si>
  <si>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</si>
  <si>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</si>
  <si>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</si>
  <si>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</si>
  <si>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</si>
  <si>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</si>
  <si>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</si>
  <si>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</si>
  <si>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</si>
  <si>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</si>
  <si>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</si>
  <si>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</si>
  <si>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</si>
  <si>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</si>
  <si>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</si>
  <si>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</si>
  <si>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</si>
  <si>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</si>
  <si>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</si>
  <si>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</si>
  <si>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</si>
  <si>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</si>
  <si>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</si>
  <si>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</si>
  <si>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</si>
  <si>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</si>
  <si>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</si>
  <si>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</si>
  <si>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</si>
  <si>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</si>
  <si>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</si>
  <si>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</si>
  <si>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</si>
  <si>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</si>
  <si>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</si>
  <si>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</si>
  <si>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</si>
  <si>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</si>
  <si>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</si>
  <si>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</si>
  <si>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</si>
  <si>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</si>
  <si>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</si>
  <si>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</si>
  <si>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</si>
  <si>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</si>
  <si>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</si>
  <si>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</si>
  <si>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</si>
  <si>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</si>
  <si>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</si>
  <si>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</si>
  <si>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</si>
  <si>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</si>
  <si>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</si>
  <si>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</si>
  <si>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</si>
  <si>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</si>
  <si>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</si>
  <si>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</si>
  <si>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</si>
  <si>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 xml:space="preserve">  </t>
  </si>
  <si>
    <t xml:space="preserve"> 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</si>
  <si>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</si>
  <si>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</si>
  <si>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</si>
  <si>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</si>
  <si>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</si>
  <si>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</si>
  <si>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</si>
  <si>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</si>
  <si>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</si>
  <si>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</si>
  <si>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</si>
  <si>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</si>
  <si>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</si>
  <si>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Oficinas en los Cementerios y Demolición de locales</t>
  </si>
  <si>
    <t xml:space="preserve">   Equipamineto de 13 CEDIS</t>
  </si>
  <si>
    <t xml:space="preserve">   Construccion del Templo Parroquial San Pio de Piedrecina</t>
  </si>
  <si>
    <t>Mantenimiento de Obras e Infraestruturas</t>
  </si>
  <si>
    <t>Servicios Comerciales ( Limpiezas y Fumigaciòn de Instalaciones Municipales)</t>
  </si>
  <si>
    <t>Limpieza de Cristal Plaza</t>
  </si>
  <si>
    <t xml:space="preserve">Limpieza de la Casa de la Juventud </t>
  </si>
  <si>
    <t xml:space="preserve">   Mantenimineto al Centro de la Tercera Edad</t>
  </si>
  <si>
    <t>Mantenimiento Y Adecuacion de areas Publicas</t>
  </si>
  <si>
    <t xml:space="preserve">     Mant. Y Adecuación de Plazas, parques y Areas Publicas</t>
  </si>
  <si>
    <t xml:space="preserve">     Adecuacion de 6 Parques</t>
  </si>
  <si>
    <t>Comunicaciones</t>
  </si>
  <si>
    <t>OBRAS Y ACTIVIDADES DE INTERES SOCIAL</t>
  </si>
  <si>
    <t>Obras de Interes Social</t>
  </si>
  <si>
    <t xml:space="preserve">   Obras de Interes Social</t>
  </si>
  <si>
    <t xml:space="preserve">   Juegos Decumupa 2015</t>
  </si>
  <si>
    <t>Africa en America</t>
  </si>
  <si>
    <t>Centro Recreactivo de Recursos Artisticos</t>
  </si>
  <si>
    <t>Vacaciones Recreativas</t>
  </si>
  <si>
    <t>Casa Cultural</t>
  </si>
  <si>
    <t>Acceso de la Ciudad</t>
  </si>
  <si>
    <t>Festival AMUPA</t>
  </si>
  <si>
    <t>Desfile de Navidad  (2016)</t>
  </si>
  <si>
    <t>Desfile de Navidad  (2019)</t>
  </si>
  <si>
    <t>Desfile del Día del Niño</t>
  </si>
  <si>
    <t>Actividad de Interes Social</t>
  </si>
  <si>
    <t>Celebracion de los 500 años (PNUD)</t>
  </si>
  <si>
    <t xml:space="preserve">   Otros Servicios Comerciales (Celebracion de los 500 años)</t>
  </si>
  <si>
    <t>Asistencia Social</t>
  </si>
  <si>
    <t xml:space="preserve">    Asistencia Social</t>
  </si>
  <si>
    <t>Recreo Vial</t>
  </si>
  <si>
    <t xml:space="preserve">    Recreo Vial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</si>
  <si>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</si>
  <si>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</si>
  <si>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</si>
  <si>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</si>
  <si>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 (Consultoria Despacho Superior)</t>
  </si>
  <si>
    <t xml:space="preserve">   ANUNCIOS Y AVISOS</t>
  </si>
  <si>
    <t>Dialogo del Agua</t>
  </si>
  <si>
    <t>Sistema de Agua Residual</t>
  </si>
  <si>
    <t>OBRAS Y EQUIPAMIENTO SANITARIO</t>
  </si>
  <si>
    <t>Obras y Equipamiento Sanitario</t>
  </si>
  <si>
    <t xml:space="preserve">  Sabores del Chorrillo  (Proyectos)</t>
  </si>
  <si>
    <t>Proyectos</t>
  </si>
  <si>
    <t>Conservación del Agua</t>
  </si>
  <si>
    <t>SUBGERENCIA DE CULTURA</t>
  </si>
  <si>
    <t>Cuenca Urbana</t>
  </si>
  <si>
    <t>INVERSIONES ESPECIALES (DESCENT.)</t>
  </si>
  <si>
    <t>Construcciones mejoras y Adecuaciones.</t>
  </si>
  <si>
    <t>1. Proyectos de Juntas Comunales</t>
  </si>
  <si>
    <t>2. Intervención Urbana de Calle Uruguay</t>
  </si>
  <si>
    <t>3. Intervención Urbana de Vía Argentina</t>
  </si>
  <si>
    <t>4. Ordenamiento Territorial de San Francisco</t>
  </si>
  <si>
    <t>5. Construcción de Aceras - Vía España</t>
  </si>
  <si>
    <t>6. Señalética / Nomenclatura</t>
  </si>
  <si>
    <t>7. Parque Norte</t>
  </si>
  <si>
    <t>8. Mejoramiento de Salsipuedes</t>
  </si>
  <si>
    <t>9. Remoción, Rehabilitación y Equipamiento de Nueva Instalaciones</t>
  </si>
  <si>
    <t>10. Remocion, Rehabilitaciòn y Equipamiento de Nuev</t>
  </si>
  <si>
    <t>11. Adecuación, diseño y equipamiento del Centro de Operación de Seguridad</t>
  </si>
  <si>
    <t>13.  Construcción de cancha de Pinates Juan Díaz</t>
  </si>
  <si>
    <t>14.  Construcción Complejo Deportivo Roberto Kelly</t>
  </si>
  <si>
    <t>15. Construcción Complejo Deportivo Felipillo, 24 de diciembre</t>
  </si>
  <si>
    <t>15. Construcciòn Complejo Deportivo Felipillo, 24 de diciembre</t>
  </si>
  <si>
    <t>16. Construcción Complejo Deportivo la siesta Tocume</t>
  </si>
  <si>
    <t>17. Construcción  Parque y cancha Monterrico Tocumen</t>
  </si>
  <si>
    <t>18. Construcción Parque y Cancha Sintética de Monterico</t>
  </si>
  <si>
    <t>19. Construcción de nuevas oficinas en el Cementerio</t>
  </si>
  <si>
    <t>21. Mejoras existentes al Mercado del Marisco</t>
  </si>
  <si>
    <t>22. Mejoras existentes al Mercado Agrícola Central</t>
  </si>
  <si>
    <t>23. Mejoras existentes al Mercado San Felipe Neri</t>
  </si>
  <si>
    <t>24. Construcción de 5 Mercados Periféricos</t>
  </si>
  <si>
    <t>25. Limpieza de Plazas Parques y Jardines</t>
  </si>
  <si>
    <t>26. Construcción de 10 Parques en Juan Díaz</t>
  </si>
  <si>
    <t>27. Punto de Cultura</t>
  </si>
  <si>
    <t>28. Veredas para ti y Otros</t>
  </si>
  <si>
    <t>Cuadro Deportivo William R. Coock</t>
  </si>
  <si>
    <t>30.  Rep. Aceras y Recuperación esp. Publico en Villa Caceres</t>
  </si>
  <si>
    <t>31. Reparaciones de las Principales Calles de la Locería</t>
  </si>
  <si>
    <t>32. Adecuación y Hab. De la Casa Comunal de Villa</t>
  </si>
  <si>
    <t>34. Const. Ofic. Adm. Y Muro Per. De Cementerio de Chilibre</t>
  </si>
  <si>
    <t>35. Campo de Beisbol de Santa Rita</t>
  </si>
  <si>
    <t>36. Casa de la Juventud</t>
  </si>
  <si>
    <t>37. Primera Etapa Plan Maestro de Summit</t>
  </si>
  <si>
    <t>38. Mejora a Mi Pueblito Afroantillano</t>
  </si>
  <si>
    <t>41. Plan Distrital</t>
  </si>
  <si>
    <t>Remodelación y Equipo Summit</t>
  </si>
  <si>
    <t>44. Remodelación del Teatro Gladys Vidal</t>
  </si>
  <si>
    <t>45. Construcción de Cancha Artes y Oficios</t>
  </si>
  <si>
    <t>46. Construcción de Cancha Plaza Amador</t>
  </si>
  <si>
    <t>47. Mantenimiento de áreas públicas y municipales</t>
  </si>
  <si>
    <t>48. Construcción de áreas municipales</t>
  </si>
  <si>
    <t>49. Associacion de municipio de Panamá</t>
  </si>
  <si>
    <t>50. Participación Ciudadana</t>
  </si>
  <si>
    <t>51. Terraplen</t>
  </si>
  <si>
    <t>52. Recuperacion de Monumentos</t>
  </si>
  <si>
    <t>ORNATO Y MEDIO AMBIENTE</t>
  </si>
  <si>
    <t>Pago de Vigencia Expirada</t>
  </si>
  <si>
    <t xml:space="preserve">     Pago de Vigencia Expirada</t>
  </si>
  <si>
    <t>Subgerencia de Cultura</t>
  </si>
  <si>
    <t>SUB GERENCIA ORNATO Y MEDIO AMBIENTE</t>
  </si>
  <si>
    <t>Credito Reconocido Mantenimiento y Reparaciones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</si>
</sst>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7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9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7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center" vertical="center"/>
    </xf>
    <xf numFmtId="3" fontId="17" fillId="6" borderId="5" xfId="0" applyNumberFormat="1" applyFont="1" applyFill="1" applyBorder="1" applyAlignment="1">
      <alignment horizontal="left" vertical="center"/>
    </xf>
    <xf numFmtId="3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8" fillId="0" borderId="5" xfId="0" applyFont="1" applyBorder="1" applyAlignment="1">
      <alignment vertical="center"/>
    </xf>
    <xf numFmtId="3" fontId="19" fillId="0" borderId="5" xfId="0" applyNumberFormat="1" applyFont="1" applyFill="1" applyBorder="1" applyAlignment="1">
      <alignment horizontal="right" vertical="center"/>
    </xf>
    <xf numFmtId="4" fontId="17" fillId="0" borderId="5" xfId="0" applyNumberFormat="1" applyFont="1" applyFill="1" applyBorder="1" applyAlignment="1">
      <alignment horizontal="right" vertical="center"/>
    </xf>
    <xf numFmtId="4" fontId="19" fillId="0" borderId="5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indent="1"/>
    </xf>
    <xf numFmtId="3" fontId="21" fillId="0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4" fontId="22" fillId="0" borderId="5" xfId="0" applyNumberFormat="1" applyFont="1" applyFill="1" applyBorder="1" applyAlignment="1">
      <alignment horizontal="center" vertical="center"/>
    </xf>
    <xf numFmtId="0" fontId="23" fillId="0" borderId="0" xfId="0" applyFont="1"/>
    <xf numFmtId="3" fontId="19" fillId="0" borderId="5" xfId="0" applyNumberFormat="1" applyFont="1" applyBorder="1" applyAlignment="1">
      <alignment horizontal="right" vertical="center"/>
    </xf>
    <xf numFmtId="3" fontId="24" fillId="6" borderId="5" xfId="0" applyNumberFormat="1" applyFont="1" applyFill="1" applyBorder="1" applyAlignment="1">
      <alignment horizontal="right" vertical="center"/>
    </xf>
    <xf numFmtId="4" fontId="24" fillId="6" borderId="5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indent="1"/>
    </xf>
    <xf numFmtId="0" fontId="23" fillId="0" borderId="0" xfId="0" applyFont="1" applyFill="1"/>
    <xf numFmtId="0" fontId="21" fillId="0" borderId="5" xfId="0" applyFont="1" applyFill="1" applyBorder="1" applyAlignment="1">
      <alignment horizontal="left" vertical="center" inden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Fill="1"/>
    <xf numFmtId="4" fontId="21" fillId="0" borderId="2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indent="2"/>
    </xf>
    <xf numFmtId="4" fontId="26" fillId="0" borderId="9" xfId="0" applyNumberFormat="1" applyFont="1" applyBorder="1"/>
    <xf numFmtId="4" fontId="26" fillId="0" borderId="9" xfId="0" applyNumberFormat="1" applyFont="1" applyFill="1" applyBorder="1"/>
    <xf numFmtId="3" fontId="26" fillId="0" borderId="9" xfId="0" applyNumberFormat="1" applyFont="1" applyBorder="1"/>
    <xf numFmtId="4" fontId="26" fillId="0" borderId="9" xfId="0" applyNumberFormat="1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2"/>
    </xf>
    <xf numFmtId="4" fontId="26" fillId="0" borderId="0" xfId="0" applyNumberFormat="1" applyFont="1" applyBorder="1"/>
    <xf numFmtId="4" fontId="25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/>
    <xf numFmtId="4" fontId="26" fillId="0" borderId="0" xfId="0" applyNumberFormat="1" applyFont="1" applyFill="1" applyBorder="1"/>
    <xf numFmtId="0" fontId="27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 wrapText="1"/>
    </xf>
    <xf numFmtId="4" fontId="28" fillId="2" borderId="5" xfId="0" applyNumberFormat="1" applyFont="1" applyFill="1" applyBorder="1" applyAlignment="1">
      <alignment horizontal="center" vertical="center" wrapText="1"/>
    </xf>
    <xf numFmtId="3" fontId="28" fillId="3" borderId="5" xfId="0" applyNumberFormat="1" applyFont="1" applyFill="1" applyBorder="1" applyAlignment="1">
      <alignment horizontal="center" vertical="center" wrapText="1"/>
    </xf>
    <xf numFmtId="4" fontId="28" fillId="3" borderId="7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vertical="center"/>
    </xf>
    <xf numFmtId="0" fontId="29" fillId="4" borderId="8" xfId="0" applyFont="1" applyFill="1" applyBorder="1" applyAlignment="1">
      <alignment vertical="center"/>
    </xf>
    <xf numFmtId="0" fontId="29" fillId="4" borderId="4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right" vertical="center"/>
    </xf>
    <xf numFmtId="3" fontId="19" fillId="5" borderId="5" xfId="0" applyNumberFormat="1" applyFont="1" applyFill="1" applyBorder="1" applyAlignment="1">
      <alignment horizontal="right" vertical="center"/>
    </xf>
    <xf numFmtId="2" fontId="19" fillId="5" borderId="5" xfId="0" applyNumberFormat="1" applyFont="1" applyFill="1" applyBorder="1" applyAlignment="1">
      <alignment horizontal="right" vertical="center"/>
    </xf>
    <xf numFmtId="4" fontId="19" fillId="5" borderId="5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2" fontId="28" fillId="4" borderId="8" xfId="0" applyNumberFormat="1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24" fillId="6" borderId="5" xfId="0" applyFont="1" applyFill="1" applyBorder="1" applyAlignment="1">
      <alignment vertical="center"/>
    </xf>
    <xf numFmtId="3" fontId="24" fillId="6" borderId="5" xfId="0" applyNumberFormat="1" applyFont="1" applyFill="1" applyBorder="1" applyAlignment="1">
      <alignment vertical="center"/>
    </xf>
    <xf numFmtId="2" fontId="24" fillId="6" borderId="5" xfId="0" applyNumberFormat="1" applyFont="1" applyFill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3" fontId="19" fillId="0" borderId="5" xfId="0" applyNumberFormat="1" applyFont="1" applyBorder="1" applyAlignment="1">
      <alignment vertical="center"/>
    </xf>
    <xf numFmtId="2" fontId="24" fillId="0" borderId="5" xfId="0" applyNumberFormat="1" applyFont="1" applyFill="1" applyBorder="1" applyAlignment="1">
      <alignment vertical="center"/>
    </xf>
    <xf numFmtId="4" fontId="19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vertical="center"/>
    </xf>
    <xf numFmtId="3" fontId="19" fillId="7" borderId="5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3" fontId="21" fillId="0" borderId="5" xfId="0" applyNumberFormat="1" applyFont="1" applyFill="1" applyBorder="1" applyAlignment="1">
      <alignment vertical="center"/>
    </xf>
    <xf numFmtId="0" fontId="1" fillId="0" borderId="0" xfId="0" applyFont="1"/>
    <xf numFmtId="3" fontId="24" fillId="0" borderId="5" xfId="0" applyNumberFormat="1" applyFont="1" applyFill="1" applyBorder="1" applyAlignment="1">
      <alignment vertical="center"/>
    </xf>
    <xf numFmtId="0" fontId="30" fillId="0" borderId="0" xfId="0" applyFont="1"/>
    <xf numFmtId="0" fontId="21" fillId="8" borderId="5" xfId="0" applyFont="1" applyFill="1" applyBorder="1" applyAlignment="1">
      <alignment horizontal="left" vertical="center" indent="1"/>
    </xf>
    <xf numFmtId="3" fontId="21" fillId="8" borderId="5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0" fontId="21" fillId="8" borderId="5" xfId="0" applyFont="1" applyFill="1" applyBorder="1" applyAlignment="1">
      <alignment horizontal="left" vertical="center"/>
    </xf>
    <xf numFmtId="0" fontId="31" fillId="0" borderId="0" xfId="0" applyFont="1" applyFill="1"/>
    <xf numFmtId="0" fontId="21" fillId="0" borderId="5" xfId="0" applyFont="1" applyFill="1" applyBorder="1" applyAlignment="1">
      <alignment horizontal="left" vertical="center"/>
    </xf>
    <xf numFmtId="0" fontId="15" fillId="0" borderId="0" xfId="0" applyFont="1" applyFill="1"/>
    <xf numFmtId="0" fontId="32" fillId="0" borderId="0" xfId="0" applyFont="1" applyFill="1"/>
    <xf numFmtId="0" fontId="16" fillId="0" borderId="0" xfId="0" applyFont="1" applyFill="1"/>
    <xf numFmtId="0" fontId="21" fillId="0" borderId="5" xfId="0" applyFont="1" applyBorder="1" applyAlignment="1">
      <alignment horizontal="left" vertical="center"/>
    </xf>
    <xf numFmtId="3" fontId="19" fillId="8" borderId="5" xfId="0" applyNumberFormat="1" applyFont="1" applyFill="1" applyBorder="1" applyAlignment="1">
      <alignment vertical="center"/>
    </xf>
    <xf numFmtId="0" fontId="19" fillId="6" borderId="5" xfId="0" applyFont="1" applyFill="1" applyBorder="1" applyAlignment="1">
      <alignment horizontal="left" vertical="center"/>
    </xf>
    <xf numFmtId="3" fontId="19" fillId="6" borderId="5" xfId="0" applyNumberFormat="1" applyFont="1" applyFill="1" applyBorder="1" applyAlignment="1">
      <alignment vertical="center"/>
    </xf>
    <xf numFmtId="4" fontId="19" fillId="6" borderId="5" xfId="0" applyNumberFormat="1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left" vertical="center" indent="2"/>
    </xf>
    <xf numFmtId="0" fontId="19" fillId="6" borderId="5" xfId="0" applyFont="1" applyFill="1" applyBorder="1" applyAlignment="1">
      <alignment vertical="center"/>
    </xf>
    <xf numFmtId="0" fontId="0" fillId="0" borderId="0" xfId="0" applyFont="1"/>
    <xf numFmtId="0" fontId="33" fillId="0" borderId="0" xfId="0" applyFont="1" applyFill="1"/>
    <xf numFmtId="0" fontId="34" fillId="0" borderId="0" xfId="0" applyFont="1" applyFill="1"/>
    <xf numFmtId="0" fontId="35" fillId="0" borderId="0" xfId="0" applyFont="1"/>
    <xf numFmtId="0" fontId="36" fillId="0" borderId="0" xfId="0" applyFont="1"/>
    <xf numFmtId="3" fontId="19" fillId="6" borderId="5" xfId="0" applyNumberFormat="1" applyFont="1" applyFill="1" applyBorder="1" applyAlignment="1">
      <alignment horizontal="right" vertical="center"/>
    </xf>
    <xf numFmtId="0" fontId="33" fillId="0" borderId="0" xfId="0" applyFont="1"/>
    <xf numFmtId="0" fontId="34" fillId="0" borderId="0" xfId="0" applyFont="1"/>
    <xf numFmtId="3" fontId="16" fillId="0" borderId="0" xfId="0" applyNumberFormat="1" applyFont="1"/>
    <xf numFmtId="3" fontId="3" fillId="0" borderId="0" xfId="0" applyNumberFormat="1" applyFont="1" applyFill="1"/>
    <xf numFmtId="4" fontId="3" fillId="0" borderId="0" xfId="0" applyNumberFormat="1" applyFont="1"/>
    <xf numFmtId="3" fontId="20" fillId="0" borderId="5" xfId="0" applyNumberFormat="1" applyFont="1" applyFill="1" applyBorder="1" applyAlignment="1">
      <alignment vertical="center"/>
    </xf>
    <xf numFmtId="0" fontId="19" fillId="8" borderId="5" xfId="0" applyFont="1" applyFill="1" applyBorder="1" applyAlignment="1">
      <alignment vertical="center"/>
    </xf>
    <xf numFmtId="3" fontId="28" fillId="8" borderId="5" xfId="0" applyNumberFormat="1" applyFont="1" applyFill="1" applyBorder="1" applyAlignment="1">
      <alignment vertical="center"/>
    </xf>
    <xf numFmtId="3" fontId="28" fillId="6" borderId="5" xfId="0" applyNumberFormat="1" applyFont="1" applyFill="1" applyBorder="1" applyAlignment="1">
      <alignment vertical="center"/>
    </xf>
    <xf numFmtId="4" fontId="21" fillId="6" borderId="5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0" fontId="21" fillId="8" borderId="5" xfId="0" applyFont="1" applyFill="1" applyBorder="1" applyAlignment="1">
      <alignment vertical="center"/>
    </xf>
    <xf numFmtId="3" fontId="37" fillId="0" borderId="5" xfId="0" applyNumberFormat="1" applyFont="1" applyFill="1" applyBorder="1" applyAlignment="1">
      <alignment vertical="center"/>
    </xf>
    <xf numFmtId="0" fontId="18" fillId="8" borderId="5" xfId="0" applyFont="1" applyFill="1" applyBorder="1" applyAlignment="1">
      <alignment horizontal="left" vertical="center" indent="1"/>
    </xf>
    <xf numFmtId="0" fontId="20" fillId="8" borderId="5" xfId="0" applyFont="1" applyFill="1" applyBorder="1" applyAlignment="1">
      <alignment horizontal="left" vertical="center" indent="2"/>
    </xf>
    <xf numFmtId="4" fontId="11" fillId="0" borderId="0" xfId="0" applyNumberFormat="1" applyFont="1" applyFill="1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AACE5-E663-409D-9DBF-C7C21C810D53}">
  <dimension ref="A1:U263"/>
  <sheetViews>
    <sheetView tabSelected="1" topLeftCell="A108" zoomScale="70" zoomScaleNormal="70" workbookViewId="0">
      <selection activeCell="H118" sqref="H118:H233"/>
    </sheetView>
  </sheetViews>
  <sheetFormatPr baseColWidth="10" defaultRowHeight="15.75" x14ac:dyDescent="0.25"/>
  <cols>
    <col min="1" max="1" width="81.85546875" customWidth="1"/>
    <col min="2" max="2" width="18.42578125" style="85" customWidth="1"/>
    <col min="3" max="3" width="18.7109375" style="85" customWidth="1"/>
    <col min="4" max="4" width="15" style="85" customWidth="1"/>
    <col min="5" max="6" width="19.85546875" style="179" customWidth="1"/>
    <col min="7" max="7" width="15.5703125" style="180" customWidth="1"/>
    <col min="8" max="8" width="18.5703125" style="181" customWidth="1"/>
    <col min="9" max="9" width="19.42578125" style="181" customWidth="1"/>
    <col min="10" max="10" width="15.7109375" style="86" customWidth="1"/>
    <col min="11" max="11" width="14.42578125" style="85" customWidth="1"/>
    <col min="12" max="12" width="14" style="85" customWidth="1"/>
    <col min="13" max="13" width="16.28515625" style="182" customWidth="1"/>
    <col min="14" max="14" width="18" style="182" customWidth="1"/>
    <col min="16" max="16" width="18" style="19" customWidth="1"/>
  </cols>
  <sheetData>
    <row r="1" spans="1:21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"/>
    </row>
    <row r="2" spans="1:21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3"/>
    </row>
    <row r="3" spans="1:21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"/>
    </row>
    <row r="4" spans="1:21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3"/>
    </row>
    <row r="5" spans="1:21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3"/>
    </row>
    <row r="6" spans="1:21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3"/>
    </row>
    <row r="7" spans="1:21" s="2" customFormat="1" ht="21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3"/>
    </row>
    <row r="8" spans="1:21" s="2" customFormat="1" ht="54.95" customHeight="1" x14ac:dyDescent="0.2">
      <c r="A8" s="5" t="s">
        <v>6</v>
      </c>
      <c r="B8" s="6" t="s">
        <v>7</v>
      </c>
      <c r="C8" s="7"/>
      <c r="D8" s="8" t="s">
        <v>8</v>
      </c>
      <c r="E8" s="9" t="s">
        <v>9</v>
      </c>
      <c r="F8" s="9"/>
      <c r="G8" s="9"/>
      <c r="H8" s="10" t="s">
        <v>10</v>
      </c>
      <c r="I8" s="10" t="s">
        <v>11</v>
      </c>
      <c r="J8" s="8" t="s">
        <v>12</v>
      </c>
      <c r="K8" s="11" t="s">
        <v>13</v>
      </c>
      <c r="L8" s="12"/>
      <c r="M8" s="6" t="s">
        <v>14</v>
      </c>
      <c r="N8" s="7"/>
      <c r="P8" s="3"/>
    </row>
    <row r="9" spans="1:21" ht="65.099999999999994" customHeight="1" x14ac:dyDescent="0.2">
      <c r="A9" s="13"/>
      <c r="B9" s="14" t="s">
        <v>15</v>
      </c>
      <c r="C9" s="14" t="s">
        <v>16</v>
      </c>
      <c r="D9" s="15"/>
      <c r="E9" s="14" t="s">
        <v>17</v>
      </c>
      <c r="F9" s="14" t="s">
        <v>14</v>
      </c>
      <c r="G9" s="16" t="s">
        <v>18</v>
      </c>
      <c r="H9" s="17"/>
      <c r="I9" s="17"/>
      <c r="J9" s="15"/>
      <c r="K9" s="14" t="s">
        <v>19</v>
      </c>
      <c r="L9" s="14" t="s">
        <v>20</v>
      </c>
      <c r="M9" s="18" t="s">
        <v>21</v>
      </c>
      <c r="N9" s="18" t="s">
        <v>22</v>
      </c>
    </row>
    <row r="10" spans="1:21" ht="30" customHeight="1" x14ac:dyDescent="0.2">
      <c r="A10" s="20"/>
      <c r="B10" s="21">
        <v>1</v>
      </c>
      <c r="C10" s="21">
        <v>2</v>
      </c>
      <c r="D10" s="21">
        <v>3</v>
      </c>
      <c r="E10" s="21">
        <v>4</v>
      </c>
      <c r="F10" s="21" t="s">
        <v>23</v>
      </c>
      <c r="G10" s="16">
        <v>6</v>
      </c>
      <c r="H10" s="16">
        <v>7</v>
      </c>
      <c r="I10" s="16" t="s">
        <v>24</v>
      </c>
      <c r="J10" s="21">
        <v>9</v>
      </c>
      <c r="K10" s="14" t="s">
        <v>25</v>
      </c>
      <c r="L10" s="14" t="s">
        <v>26</v>
      </c>
      <c r="M10" s="22" t="s">
        <v>27</v>
      </c>
      <c r="N10" s="22" t="s">
        <v>28</v>
      </c>
    </row>
    <row r="11" spans="1:21" ht="8.2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21" ht="35.1" customHeight="1" x14ac:dyDescent="0.2">
      <c r="A12" s="26" t="s">
        <v>29</v>
      </c>
      <c r="B12" s="27">
        <f t="shared" ref="B12:H12" si="0">+B14+B15</f>
        <v>295622310</v>
      </c>
      <c r="C12" s="27">
        <f t="shared" si="0"/>
        <v>295622310</v>
      </c>
      <c r="D12" s="27">
        <f t="shared" si="0"/>
        <v>219801266</v>
      </c>
      <c r="E12" s="27">
        <f t="shared" si="0"/>
        <v>45375703</v>
      </c>
      <c r="F12" s="28">
        <f>E12/D12*100</f>
        <v>20.643967992431854</v>
      </c>
      <c r="G12" s="27">
        <f t="shared" si="0"/>
        <v>39078719</v>
      </c>
      <c r="H12" s="27">
        <f t="shared" si="0"/>
        <v>10532532</v>
      </c>
      <c r="I12" s="27">
        <f>+E12+G12+H12</f>
        <v>94986954</v>
      </c>
      <c r="J12" s="27">
        <f>+J14+J15</f>
        <v>23850133</v>
      </c>
      <c r="K12" s="27">
        <f>+D12-I12</f>
        <v>124814312</v>
      </c>
      <c r="L12" s="27">
        <f>+C12-I12</f>
        <v>200635356</v>
      </c>
      <c r="M12" s="29">
        <f>+I12/D12*100</f>
        <v>43.214925795741323</v>
      </c>
      <c r="N12" s="29">
        <f>+I12/C12*100</f>
        <v>32.131185904067934</v>
      </c>
      <c r="P12" s="30"/>
    </row>
    <row r="13" spans="1:21" ht="6.7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21" ht="24.95" customHeight="1" x14ac:dyDescent="0.2">
      <c r="A14" s="34" t="s">
        <v>30</v>
      </c>
      <c r="B14" s="35">
        <f t="shared" ref="B14:H14" si="1">+B23</f>
        <v>106650000</v>
      </c>
      <c r="C14" s="35">
        <f t="shared" si="1"/>
        <v>106549000</v>
      </c>
      <c r="D14" s="35">
        <f t="shared" si="1"/>
        <v>39545330</v>
      </c>
      <c r="E14" s="35">
        <f t="shared" si="1"/>
        <v>16989803</v>
      </c>
      <c r="F14" s="36">
        <f>E14/D14*100</f>
        <v>42.962855538188705</v>
      </c>
      <c r="G14" s="35">
        <f>+G23</f>
        <v>3436546</v>
      </c>
      <c r="H14" s="35">
        <f t="shared" si="1"/>
        <v>848880</v>
      </c>
      <c r="I14" s="35">
        <f>+E14+G14+H14</f>
        <v>21275229</v>
      </c>
      <c r="J14" s="35">
        <f>+J23</f>
        <v>8052721</v>
      </c>
      <c r="K14" s="35">
        <f>+D14-I14</f>
        <v>18270101</v>
      </c>
      <c r="L14" s="35">
        <f>+C14-I14</f>
        <v>85273771</v>
      </c>
      <c r="M14" s="37">
        <f>+I14/D14*100</f>
        <v>53.799599092990249</v>
      </c>
      <c r="N14" s="37">
        <f>+I14/C14*100</f>
        <v>19.967553895390854</v>
      </c>
      <c r="O14" s="38"/>
      <c r="P14" s="30"/>
      <c r="Q14" s="38"/>
      <c r="R14" s="38"/>
      <c r="S14" s="38"/>
      <c r="T14" s="38"/>
      <c r="U14" s="38"/>
    </row>
    <row r="15" spans="1:21" ht="24.95" customHeight="1" x14ac:dyDescent="0.2">
      <c r="A15" s="34" t="s">
        <v>31</v>
      </c>
      <c r="B15" s="35">
        <f t="shared" ref="B15:H15" si="2">+B114</f>
        <v>188972310</v>
      </c>
      <c r="C15" s="35">
        <f>+C114</f>
        <v>189073310</v>
      </c>
      <c r="D15" s="35">
        <f>+D114</f>
        <v>180255936</v>
      </c>
      <c r="E15" s="35">
        <f>+E114</f>
        <v>28385900</v>
      </c>
      <c r="F15" s="36">
        <f>+F114</f>
        <v>15.747553523008529</v>
      </c>
      <c r="G15" s="35">
        <f>+G114</f>
        <v>35642173</v>
      </c>
      <c r="H15" s="35">
        <f t="shared" si="2"/>
        <v>9683652</v>
      </c>
      <c r="I15" s="35">
        <f>+E15+G15+H15</f>
        <v>73711725</v>
      </c>
      <c r="J15" s="35">
        <f>+J114</f>
        <v>15797412</v>
      </c>
      <c r="K15" s="35">
        <f>+D15-I15</f>
        <v>106544211</v>
      </c>
      <c r="L15" s="35">
        <f>+C15-I15</f>
        <v>115361585</v>
      </c>
      <c r="M15" s="37">
        <f>+I15/D15*100</f>
        <v>40.892814203910596</v>
      </c>
      <c r="N15" s="37">
        <f>+I15/C15*100</f>
        <v>38.985790749630397</v>
      </c>
      <c r="O15" s="38"/>
      <c r="P15" s="30"/>
      <c r="Q15" s="38"/>
      <c r="R15" s="38"/>
      <c r="S15" s="38"/>
      <c r="T15" s="38"/>
      <c r="U15" s="38"/>
    </row>
    <row r="16" spans="1:21" x14ac:dyDescent="0.2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8"/>
      <c r="P16" s="30"/>
      <c r="Q16" s="38"/>
      <c r="R16" s="38"/>
      <c r="S16" s="38"/>
      <c r="T16" s="38"/>
      <c r="U16" s="38"/>
    </row>
    <row r="17" spans="1:16" ht="20.25" x14ac:dyDescent="0.2">
      <c r="A17" s="41" t="s">
        <v>32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6" s="43" customFormat="1" ht="18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P18" s="44"/>
    </row>
    <row r="19" spans="1:16" ht="54.95" customHeight="1" x14ac:dyDescent="0.2">
      <c r="A19" s="45" t="s">
        <v>6</v>
      </c>
      <c r="B19" s="46" t="s">
        <v>7</v>
      </c>
      <c r="C19" s="46"/>
      <c r="D19" s="47" t="s">
        <v>8</v>
      </c>
      <c r="E19" s="9" t="s">
        <v>9</v>
      </c>
      <c r="F19" s="9"/>
      <c r="G19" s="9"/>
      <c r="H19" s="48" t="s">
        <v>10</v>
      </c>
      <c r="I19" s="49" t="s">
        <v>11</v>
      </c>
      <c r="J19" s="47" t="s">
        <v>12</v>
      </c>
      <c r="K19" s="9" t="s">
        <v>13</v>
      </c>
      <c r="L19" s="9"/>
      <c r="M19" s="6" t="s">
        <v>14</v>
      </c>
      <c r="N19" s="7"/>
    </row>
    <row r="20" spans="1:16" ht="60" customHeight="1" x14ac:dyDescent="0.2">
      <c r="A20" s="45"/>
      <c r="B20" s="50" t="s">
        <v>15</v>
      </c>
      <c r="C20" s="50" t="s">
        <v>16</v>
      </c>
      <c r="D20" s="47"/>
      <c r="E20" s="50" t="s">
        <v>17</v>
      </c>
      <c r="F20" s="14" t="s">
        <v>14</v>
      </c>
      <c r="G20" s="51" t="s">
        <v>18</v>
      </c>
      <c r="H20" s="48"/>
      <c r="I20" s="52"/>
      <c r="J20" s="47"/>
      <c r="K20" s="50" t="s">
        <v>19</v>
      </c>
      <c r="L20" s="50" t="s">
        <v>20</v>
      </c>
      <c r="M20" s="18" t="s">
        <v>21</v>
      </c>
      <c r="N20" s="18" t="s">
        <v>22</v>
      </c>
    </row>
    <row r="21" spans="1:16" ht="30" customHeight="1" x14ac:dyDescent="0.2">
      <c r="A21" s="45"/>
      <c r="B21" s="21">
        <v>1</v>
      </c>
      <c r="C21" s="21">
        <v>2</v>
      </c>
      <c r="D21" s="21">
        <v>3</v>
      </c>
      <c r="E21" s="21">
        <v>4</v>
      </c>
      <c r="F21" s="21" t="s">
        <v>23</v>
      </c>
      <c r="G21" s="16">
        <v>6</v>
      </c>
      <c r="H21" s="16">
        <v>7</v>
      </c>
      <c r="I21" s="16" t="s">
        <v>24</v>
      </c>
      <c r="J21" s="21">
        <v>9</v>
      </c>
      <c r="K21" s="14" t="s">
        <v>25</v>
      </c>
      <c r="L21" s="14" t="s">
        <v>26</v>
      </c>
      <c r="M21" s="22" t="s">
        <v>27</v>
      </c>
      <c r="N21" s="22" t="s">
        <v>28</v>
      </c>
    </row>
    <row r="22" spans="1:16" ht="9.75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6" ht="35.1" customHeight="1" x14ac:dyDescent="0.2">
      <c r="A23" s="56" t="s">
        <v>33</v>
      </c>
      <c r="B23" s="57">
        <f>+B25+B32+B40+B48+B50+B57+B64+B76+B88</f>
        <v>106650000</v>
      </c>
      <c r="C23" s="57">
        <f>+C25+C32+C40+C48+C50+C57+C64+C76+C88</f>
        <v>106549000</v>
      </c>
      <c r="D23" s="57">
        <f>+D25+D32+D40+D48+D50+D57+D64+D76+D88</f>
        <v>39545330</v>
      </c>
      <c r="E23" s="57">
        <f>+E25+E32+E40+E48+E50+E57+E64+E76+E88</f>
        <v>16989803</v>
      </c>
      <c r="F23" s="58">
        <f>E23/D23*100</f>
        <v>42.962855538188705</v>
      </c>
      <c r="G23" s="57">
        <f>+G25+G32+G40+G48+G50+G57+G64+G76+G88</f>
        <v>3436546</v>
      </c>
      <c r="H23" s="57">
        <f>+H25+H32+H40+H48+H50+H57+H64+H76+H88</f>
        <v>848880</v>
      </c>
      <c r="I23" s="57">
        <f t="shared" ref="I23:L23" si="3">+I25+I32+I40+I48+I50+I57+I64+I76+I88</f>
        <v>21275229</v>
      </c>
      <c r="J23" s="57">
        <f t="shared" si="3"/>
        <v>8052721</v>
      </c>
      <c r="K23" s="57">
        <f t="shared" si="3"/>
        <v>18270101</v>
      </c>
      <c r="L23" s="57">
        <f t="shared" si="3"/>
        <v>85273771</v>
      </c>
      <c r="M23" s="59">
        <f>+I23/D23*100</f>
        <v>53.799599092990249</v>
      </c>
      <c r="N23" s="59">
        <f>+I23/C23*100</f>
        <v>19.967553895390854</v>
      </c>
      <c r="P23" s="30"/>
    </row>
    <row r="24" spans="1:16" ht="9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6" s="64" customFormat="1" ht="30" customHeight="1" x14ac:dyDescent="0.2">
      <c r="A25" s="60" t="s">
        <v>34</v>
      </c>
      <c r="B25" s="61">
        <f>+B26+B31</f>
        <v>25850782</v>
      </c>
      <c r="C25" s="61">
        <f t="shared" ref="C25:L25" si="4">+C26+C31</f>
        <v>25845192</v>
      </c>
      <c r="D25" s="61">
        <f t="shared" si="4"/>
        <v>5746222</v>
      </c>
      <c r="E25" s="61">
        <f t="shared" si="4"/>
        <v>4156177</v>
      </c>
      <c r="F25" s="62">
        <f>+E25/D25*100</f>
        <v>72.328862337723805</v>
      </c>
      <c r="G25" s="61">
        <f t="shared" si="4"/>
        <v>0</v>
      </c>
      <c r="H25" s="61">
        <f>+H26+H31</f>
        <v>0</v>
      </c>
      <c r="I25" s="61">
        <f t="shared" si="4"/>
        <v>4156177</v>
      </c>
      <c r="J25" s="61">
        <f t="shared" si="4"/>
        <v>3504763</v>
      </c>
      <c r="K25" s="61">
        <f t="shared" si="4"/>
        <v>1590045</v>
      </c>
      <c r="L25" s="61">
        <f t="shared" si="4"/>
        <v>21689015</v>
      </c>
      <c r="M25" s="63">
        <f t="shared" ref="M25:M67" si="5">+I25/D25*100</f>
        <v>72.328862337723805</v>
      </c>
      <c r="N25" s="63">
        <f t="shared" ref="N25:N67" si="6">+I25/C25*100</f>
        <v>16.081045170800046</v>
      </c>
      <c r="P25" s="65"/>
    </row>
    <row r="26" spans="1:16" ht="24.95" customHeight="1" x14ac:dyDescent="0.2">
      <c r="A26" s="66" t="s">
        <v>35</v>
      </c>
      <c r="B26" s="67">
        <f>SUM(B27:B30)</f>
        <v>4194751</v>
      </c>
      <c r="C26" s="67">
        <f t="shared" ref="C26:L26" si="7">SUM(C27:C30)</f>
        <v>4193611</v>
      </c>
      <c r="D26" s="67">
        <f t="shared" si="7"/>
        <v>2333001</v>
      </c>
      <c r="E26" s="67">
        <f t="shared" si="7"/>
        <v>795150</v>
      </c>
      <c r="F26" s="68">
        <f t="shared" ref="F26:F89" si="8">+E26/D26*100</f>
        <v>34.082711494765753</v>
      </c>
      <c r="G26" s="67">
        <f t="shared" si="7"/>
        <v>0</v>
      </c>
      <c r="H26" s="67">
        <f t="shared" si="7"/>
        <v>0</v>
      </c>
      <c r="I26" s="67">
        <f t="shared" si="7"/>
        <v>795150</v>
      </c>
      <c r="J26" s="67">
        <f t="shared" si="7"/>
        <v>609576</v>
      </c>
      <c r="K26" s="67">
        <f t="shared" si="7"/>
        <v>1537851</v>
      </c>
      <c r="L26" s="67">
        <f t="shared" si="7"/>
        <v>3398461</v>
      </c>
      <c r="M26" s="69">
        <f t="shared" si="5"/>
        <v>34.082711494765753</v>
      </c>
      <c r="N26" s="69">
        <f t="shared" si="6"/>
        <v>18.960986128660956</v>
      </c>
      <c r="P26" s="30"/>
    </row>
    <row r="27" spans="1:16" s="74" customFormat="1" ht="20.100000000000001" customHeight="1" x14ac:dyDescent="0.2">
      <c r="A27" s="70" t="s">
        <v>35</v>
      </c>
      <c r="B27" s="71">
        <v>1409149</v>
      </c>
      <c r="C27" s="71">
        <v>1409149</v>
      </c>
      <c r="D27" s="71">
        <v>439959</v>
      </c>
      <c r="E27" s="71">
        <v>310772</v>
      </c>
      <c r="F27" s="68">
        <f t="shared" si="8"/>
        <v>70.636582045145119</v>
      </c>
      <c r="G27" s="72"/>
      <c r="H27" s="72"/>
      <c r="I27" s="72">
        <f>+E27+G27+H27</f>
        <v>310772</v>
      </c>
      <c r="J27" s="71">
        <v>288694</v>
      </c>
      <c r="K27" s="71">
        <f>+D27-I27</f>
        <v>129187</v>
      </c>
      <c r="L27" s="71">
        <f>+C27-I27</f>
        <v>1098377</v>
      </c>
      <c r="M27" s="73">
        <f>+I27/D27*100</f>
        <v>70.636582045145119</v>
      </c>
      <c r="N27" s="73">
        <f>+I27/C27*100</f>
        <v>22.053877907872057</v>
      </c>
      <c r="P27" s="30"/>
    </row>
    <row r="28" spans="1:16" ht="20.100000000000001" customHeight="1" x14ac:dyDescent="0.2">
      <c r="A28" s="70" t="s">
        <v>36</v>
      </c>
      <c r="B28" s="72">
        <v>2093972</v>
      </c>
      <c r="C28" s="72">
        <v>2093972</v>
      </c>
      <c r="D28" s="71">
        <v>1718570</v>
      </c>
      <c r="E28" s="72">
        <v>380578</v>
      </c>
      <c r="F28" s="68">
        <f t="shared" si="8"/>
        <v>22.145039189558759</v>
      </c>
      <c r="G28" s="72"/>
      <c r="H28" s="72"/>
      <c r="I28" s="72">
        <f t="shared" ref="I28:I30" si="9">+E28+G28+H28</f>
        <v>380578</v>
      </c>
      <c r="J28" s="71">
        <v>302479</v>
      </c>
      <c r="K28" s="71">
        <f t="shared" ref="K28:K30" si="10">+D28-I28</f>
        <v>1337992</v>
      </c>
      <c r="L28" s="71">
        <f>+C28-I28</f>
        <v>1713394</v>
      </c>
      <c r="M28" s="73">
        <f t="shared" si="5"/>
        <v>22.145039189558759</v>
      </c>
      <c r="N28" s="73">
        <f t="shared" si="6"/>
        <v>18.17493261609993</v>
      </c>
      <c r="P28" s="30"/>
    </row>
    <row r="29" spans="1:16" s="74" customFormat="1" ht="20.100000000000001" customHeight="1" x14ac:dyDescent="0.2">
      <c r="A29" s="70" t="s">
        <v>37</v>
      </c>
      <c r="B29" s="72">
        <v>591756</v>
      </c>
      <c r="C29" s="72">
        <v>590616</v>
      </c>
      <c r="D29" s="71">
        <v>114871</v>
      </c>
      <c r="E29" s="72">
        <v>97023</v>
      </c>
      <c r="F29" s="68">
        <f t="shared" si="8"/>
        <v>84.46257105796937</v>
      </c>
      <c r="G29" s="72"/>
      <c r="H29" s="72"/>
      <c r="I29" s="72">
        <f t="shared" si="9"/>
        <v>97023</v>
      </c>
      <c r="J29" s="71">
        <v>17263</v>
      </c>
      <c r="K29" s="71">
        <f t="shared" si="10"/>
        <v>17848</v>
      </c>
      <c r="L29" s="71">
        <f>+C29-I29</f>
        <v>493593</v>
      </c>
      <c r="M29" s="73">
        <f t="shared" si="5"/>
        <v>84.46257105796937</v>
      </c>
      <c r="N29" s="73">
        <f t="shared" si="6"/>
        <v>16.427424925840139</v>
      </c>
      <c r="P29" s="30"/>
    </row>
    <row r="30" spans="1:16" ht="20.100000000000001" customHeight="1" x14ac:dyDescent="0.2">
      <c r="A30" s="70" t="s">
        <v>38</v>
      </c>
      <c r="B30" s="72">
        <v>99874</v>
      </c>
      <c r="C30" s="72">
        <v>99874</v>
      </c>
      <c r="D30" s="71">
        <v>59601</v>
      </c>
      <c r="E30" s="72">
        <v>6777</v>
      </c>
      <c r="F30" s="68">
        <f t="shared" si="8"/>
        <v>11.370614587003573</v>
      </c>
      <c r="G30" s="72"/>
      <c r="H30" s="72"/>
      <c r="I30" s="72">
        <f t="shared" si="9"/>
        <v>6777</v>
      </c>
      <c r="J30" s="71">
        <v>1140</v>
      </c>
      <c r="K30" s="71">
        <f t="shared" si="10"/>
        <v>52824</v>
      </c>
      <c r="L30" s="71">
        <f>+C30-I30</f>
        <v>93097</v>
      </c>
      <c r="M30" s="73">
        <f t="shared" si="5"/>
        <v>11.370614587003573</v>
      </c>
      <c r="N30" s="73">
        <f t="shared" si="6"/>
        <v>6.7855497927388511</v>
      </c>
      <c r="P30" s="30"/>
    </row>
    <row r="31" spans="1:16" s="74" customFormat="1" ht="24.95" customHeight="1" x14ac:dyDescent="0.2">
      <c r="A31" s="66" t="s">
        <v>39</v>
      </c>
      <c r="B31" s="75">
        <v>21656031</v>
      </c>
      <c r="C31" s="75">
        <v>21651581</v>
      </c>
      <c r="D31" s="67">
        <v>3413221</v>
      </c>
      <c r="E31" s="75">
        <v>3361027</v>
      </c>
      <c r="F31" s="68">
        <f t="shared" si="8"/>
        <v>98.470828580979656</v>
      </c>
      <c r="G31" s="75"/>
      <c r="H31" s="75"/>
      <c r="I31" s="75">
        <f>+E31+G31+H31</f>
        <v>3361027</v>
      </c>
      <c r="J31" s="67">
        <v>2895187</v>
      </c>
      <c r="K31" s="67">
        <f>+D31-I31</f>
        <v>52194</v>
      </c>
      <c r="L31" s="67">
        <f>+C31-I31</f>
        <v>18290554</v>
      </c>
      <c r="M31" s="69">
        <f t="shared" si="5"/>
        <v>98.470828580979656</v>
      </c>
      <c r="N31" s="69">
        <f t="shared" si="6"/>
        <v>15.52324054303471</v>
      </c>
      <c r="P31" s="30"/>
    </row>
    <row r="32" spans="1:16" s="64" customFormat="1" ht="30" customHeight="1" x14ac:dyDescent="0.2">
      <c r="A32" s="60" t="s">
        <v>40</v>
      </c>
      <c r="B32" s="76">
        <f>+B33+B35+B38</f>
        <v>18977087</v>
      </c>
      <c r="C32" s="76">
        <f t="shared" ref="C32:L32" si="11">+C33+C35+C38</f>
        <v>19209379</v>
      </c>
      <c r="D32" s="76">
        <f t="shared" si="11"/>
        <v>10224775</v>
      </c>
      <c r="E32" s="76">
        <f t="shared" si="11"/>
        <v>2979007</v>
      </c>
      <c r="F32" s="62">
        <f t="shared" si="8"/>
        <v>29.135183903802286</v>
      </c>
      <c r="G32" s="76">
        <f t="shared" si="11"/>
        <v>1214065</v>
      </c>
      <c r="H32" s="76">
        <f t="shared" si="11"/>
        <v>13508</v>
      </c>
      <c r="I32" s="76">
        <f t="shared" si="11"/>
        <v>4206580</v>
      </c>
      <c r="J32" s="76">
        <f>+J33+J35+J38</f>
        <v>813843</v>
      </c>
      <c r="K32" s="76">
        <f t="shared" si="11"/>
        <v>6018195</v>
      </c>
      <c r="L32" s="76">
        <f t="shared" si="11"/>
        <v>15002799</v>
      </c>
      <c r="M32" s="77">
        <f t="shared" si="5"/>
        <v>41.141052003589323</v>
      </c>
      <c r="N32" s="77">
        <f t="shared" si="6"/>
        <v>21.898573608235854</v>
      </c>
      <c r="P32" s="30"/>
    </row>
    <row r="33" spans="1:16" s="74" customFormat="1" ht="24.95" customHeight="1" x14ac:dyDescent="0.2">
      <c r="A33" s="66" t="s">
        <v>41</v>
      </c>
      <c r="B33" s="67">
        <f>+B34</f>
        <v>2693812</v>
      </c>
      <c r="C33" s="67">
        <f t="shared" ref="C33:L33" si="12">+C34</f>
        <v>2686307</v>
      </c>
      <c r="D33" s="67">
        <f t="shared" si="12"/>
        <v>979115</v>
      </c>
      <c r="E33" s="67">
        <f>+E34</f>
        <v>439812</v>
      </c>
      <c r="F33" s="68">
        <f t="shared" si="8"/>
        <v>44.919340424771349</v>
      </c>
      <c r="G33" s="67">
        <f t="shared" si="12"/>
        <v>210500</v>
      </c>
      <c r="H33" s="67">
        <f t="shared" si="12"/>
        <v>6634</v>
      </c>
      <c r="I33" s="67">
        <f t="shared" si="12"/>
        <v>656946</v>
      </c>
      <c r="J33" s="67">
        <f t="shared" si="12"/>
        <v>239771</v>
      </c>
      <c r="K33" s="67">
        <f t="shared" si="12"/>
        <v>322169</v>
      </c>
      <c r="L33" s="67">
        <f t="shared" si="12"/>
        <v>2029361</v>
      </c>
      <c r="M33" s="69">
        <f t="shared" si="5"/>
        <v>67.095897826098067</v>
      </c>
      <c r="N33" s="69">
        <f t="shared" si="6"/>
        <v>24.455358229718346</v>
      </c>
      <c r="P33" s="30"/>
    </row>
    <row r="34" spans="1:16" ht="20.100000000000001" customHeight="1" x14ac:dyDescent="0.2">
      <c r="A34" s="70" t="s">
        <v>42</v>
      </c>
      <c r="B34" s="72">
        <v>2693812</v>
      </c>
      <c r="C34" s="72">
        <v>2686307</v>
      </c>
      <c r="D34" s="72">
        <v>979115</v>
      </c>
      <c r="E34" s="72">
        <v>439812</v>
      </c>
      <c r="F34" s="68">
        <f t="shared" si="8"/>
        <v>44.919340424771349</v>
      </c>
      <c r="G34" s="72">
        <v>210500</v>
      </c>
      <c r="H34" s="71">
        <v>6634</v>
      </c>
      <c r="I34" s="72">
        <f>+E34+G34+H34</f>
        <v>656946</v>
      </c>
      <c r="J34" s="71">
        <v>239771</v>
      </c>
      <c r="K34" s="71">
        <f>+D34-I34</f>
        <v>322169</v>
      </c>
      <c r="L34" s="71">
        <f>+C34-I34</f>
        <v>2029361</v>
      </c>
      <c r="M34" s="78">
        <f t="shared" si="5"/>
        <v>67.095897826098067</v>
      </c>
      <c r="N34" s="78">
        <f t="shared" si="6"/>
        <v>24.455358229718346</v>
      </c>
      <c r="P34" s="30"/>
    </row>
    <row r="35" spans="1:16" ht="24.95" customHeight="1" x14ac:dyDescent="0.2">
      <c r="A35" s="66" t="s">
        <v>43</v>
      </c>
      <c r="B35" s="67">
        <f>+B36+B37</f>
        <v>7104351</v>
      </c>
      <c r="C35" s="67">
        <f t="shared" ref="C35:L35" si="13">+C36+C37</f>
        <v>7092823</v>
      </c>
      <c r="D35" s="67">
        <f t="shared" si="13"/>
        <v>4339850</v>
      </c>
      <c r="E35" s="67">
        <f>+E36+E37</f>
        <v>781392</v>
      </c>
      <c r="F35" s="68">
        <f t="shared" si="8"/>
        <v>18.005046257359126</v>
      </c>
      <c r="G35" s="67">
        <f t="shared" si="13"/>
        <v>1003565</v>
      </c>
      <c r="H35" s="67">
        <f t="shared" si="13"/>
        <v>3041</v>
      </c>
      <c r="I35" s="67">
        <f t="shared" si="13"/>
        <v>1787998</v>
      </c>
      <c r="J35" s="67">
        <f t="shared" si="13"/>
        <v>115613</v>
      </c>
      <c r="K35" s="67">
        <f t="shared" si="13"/>
        <v>2551852</v>
      </c>
      <c r="L35" s="67">
        <f t="shared" si="13"/>
        <v>5304825</v>
      </c>
      <c r="M35" s="69">
        <f t="shared" si="5"/>
        <v>41.199534546124866</v>
      </c>
      <c r="N35" s="69">
        <f t="shared" si="6"/>
        <v>25.208552363424268</v>
      </c>
      <c r="P35" s="30"/>
    </row>
    <row r="36" spans="1:16" s="74" customFormat="1" ht="20.100000000000001" customHeight="1" x14ac:dyDescent="0.2">
      <c r="A36" s="70" t="s">
        <v>43</v>
      </c>
      <c r="B36" s="72">
        <v>846455</v>
      </c>
      <c r="C36" s="72">
        <v>845655</v>
      </c>
      <c r="D36" s="72">
        <v>164795</v>
      </c>
      <c r="E36" s="72">
        <v>142387</v>
      </c>
      <c r="F36" s="68">
        <f t="shared" si="8"/>
        <v>86.402500075851819</v>
      </c>
      <c r="G36" s="72"/>
      <c r="H36" s="71">
        <v>3041</v>
      </c>
      <c r="I36" s="72">
        <f>+E36+G36+H36</f>
        <v>145428</v>
      </c>
      <c r="J36" s="71">
        <v>26038</v>
      </c>
      <c r="K36" s="71">
        <f>+D36-I36</f>
        <v>19367</v>
      </c>
      <c r="L36" s="71">
        <f>+C36-I36</f>
        <v>700227</v>
      </c>
      <c r="M36" s="73">
        <f t="shared" si="5"/>
        <v>88.247823052883888</v>
      </c>
      <c r="N36" s="73">
        <f t="shared" si="6"/>
        <v>17.197083917200278</v>
      </c>
      <c r="P36" s="30"/>
    </row>
    <row r="37" spans="1:16" s="74" customFormat="1" ht="20.100000000000001" customHeight="1" x14ac:dyDescent="0.2">
      <c r="A37" s="79" t="s">
        <v>44</v>
      </c>
      <c r="B37" s="71">
        <v>6257896</v>
      </c>
      <c r="C37" s="71">
        <v>6247168</v>
      </c>
      <c r="D37" s="71">
        <v>4175055</v>
      </c>
      <c r="E37" s="71">
        <v>639005</v>
      </c>
      <c r="F37" s="68">
        <f t="shared" si="8"/>
        <v>15.305307355232445</v>
      </c>
      <c r="G37" s="71">
        <v>1003565</v>
      </c>
      <c r="H37" s="71"/>
      <c r="I37" s="72">
        <f>+E37+G37+H37</f>
        <v>1642570</v>
      </c>
      <c r="J37" s="71">
        <v>89575</v>
      </c>
      <c r="K37" s="71">
        <f>+D37-I37</f>
        <v>2532485</v>
      </c>
      <c r="L37" s="71">
        <f>+C37-I37</f>
        <v>4604598</v>
      </c>
      <c r="M37" s="73">
        <f t="shared" si="5"/>
        <v>39.34247572786466</v>
      </c>
      <c r="N37" s="73">
        <f t="shared" si="6"/>
        <v>26.293033899520552</v>
      </c>
      <c r="P37" s="30"/>
    </row>
    <row r="38" spans="1:16" ht="24.95" customHeight="1" x14ac:dyDescent="0.2">
      <c r="A38" s="66" t="s">
        <v>45</v>
      </c>
      <c r="B38" s="67">
        <f>+B39</f>
        <v>9178924</v>
      </c>
      <c r="C38" s="67">
        <f t="shared" ref="C38:L38" si="14">+C39</f>
        <v>9430249</v>
      </c>
      <c r="D38" s="67">
        <f t="shared" si="14"/>
        <v>4905810</v>
      </c>
      <c r="E38" s="67">
        <f t="shared" si="14"/>
        <v>1757803</v>
      </c>
      <c r="F38" s="68">
        <f t="shared" si="8"/>
        <v>35.831045230043564</v>
      </c>
      <c r="G38" s="67">
        <f t="shared" si="14"/>
        <v>0</v>
      </c>
      <c r="H38" s="67">
        <f t="shared" si="14"/>
        <v>3833</v>
      </c>
      <c r="I38" s="67">
        <f>+I39</f>
        <v>1761636</v>
      </c>
      <c r="J38" s="67">
        <f t="shared" si="14"/>
        <v>458459</v>
      </c>
      <c r="K38" s="67">
        <f t="shared" si="14"/>
        <v>3144174</v>
      </c>
      <c r="L38" s="67">
        <f t="shared" si="14"/>
        <v>7668613</v>
      </c>
      <c r="M38" s="69">
        <f t="shared" si="5"/>
        <v>35.909177077791441</v>
      </c>
      <c r="N38" s="69">
        <f t="shared" si="6"/>
        <v>18.680694433413159</v>
      </c>
      <c r="P38" s="30"/>
    </row>
    <row r="39" spans="1:16" ht="20.100000000000001" customHeight="1" x14ac:dyDescent="0.2">
      <c r="A39" s="70" t="s">
        <v>46</v>
      </c>
      <c r="B39" s="72">
        <v>9178924</v>
      </c>
      <c r="C39" s="72">
        <v>9430249</v>
      </c>
      <c r="D39" s="72">
        <v>4905810</v>
      </c>
      <c r="E39" s="72">
        <v>1757803</v>
      </c>
      <c r="F39" s="68">
        <f t="shared" si="8"/>
        <v>35.831045230043564</v>
      </c>
      <c r="G39" s="72"/>
      <c r="H39" s="71">
        <v>3833</v>
      </c>
      <c r="I39" s="72">
        <f>+E39+G39+H39</f>
        <v>1761636</v>
      </c>
      <c r="J39" s="71">
        <v>458459</v>
      </c>
      <c r="K39" s="71">
        <f>+D39-I39</f>
        <v>3144174</v>
      </c>
      <c r="L39" s="71">
        <f>+C39-I39</f>
        <v>7668613</v>
      </c>
      <c r="M39" s="78">
        <f t="shared" si="5"/>
        <v>35.909177077791441</v>
      </c>
      <c r="N39" s="78">
        <f t="shared" si="6"/>
        <v>18.680694433413159</v>
      </c>
      <c r="P39" s="30"/>
    </row>
    <row r="40" spans="1:16" s="80" customFormat="1" ht="30" customHeight="1" x14ac:dyDescent="0.2">
      <c r="A40" s="60" t="s">
        <v>47</v>
      </c>
      <c r="B40" s="76">
        <f>+B41+B44+B46</f>
        <v>2176235</v>
      </c>
      <c r="C40" s="76">
        <f t="shared" ref="C40:L40" si="15">+C41+C44+C46</f>
        <v>2189435</v>
      </c>
      <c r="D40" s="76">
        <f t="shared" si="15"/>
        <v>992302</v>
      </c>
      <c r="E40" s="76">
        <f t="shared" si="15"/>
        <v>784914</v>
      </c>
      <c r="F40" s="62">
        <f t="shared" si="8"/>
        <v>79.100314218856767</v>
      </c>
      <c r="G40" s="76">
        <f t="shared" si="15"/>
        <v>0</v>
      </c>
      <c r="H40" s="76">
        <f t="shared" si="15"/>
        <v>8180</v>
      </c>
      <c r="I40" s="76">
        <f t="shared" si="15"/>
        <v>793094</v>
      </c>
      <c r="J40" s="76">
        <f t="shared" si="15"/>
        <v>27571</v>
      </c>
      <c r="K40" s="76">
        <f t="shared" si="15"/>
        <v>199208</v>
      </c>
      <c r="L40" s="76">
        <f t="shared" si="15"/>
        <v>1396341</v>
      </c>
      <c r="M40" s="77">
        <f t="shared" si="5"/>
        <v>79.924660032933531</v>
      </c>
      <c r="N40" s="77">
        <f t="shared" si="6"/>
        <v>36.223683279019475</v>
      </c>
      <c r="P40" s="30"/>
    </row>
    <row r="41" spans="1:16" ht="24.95" customHeight="1" x14ac:dyDescent="0.2">
      <c r="A41" s="66" t="s">
        <v>48</v>
      </c>
      <c r="B41" s="67">
        <f>+B42+B43</f>
        <v>289009</v>
      </c>
      <c r="C41" s="67">
        <f t="shared" ref="C41:L41" si="16">+C42+C43</f>
        <v>289009</v>
      </c>
      <c r="D41" s="67">
        <f t="shared" si="16"/>
        <v>63542</v>
      </c>
      <c r="E41" s="67">
        <f t="shared" si="16"/>
        <v>42647</v>
      </c>
      <c r="F41" s="68">
        <f t="shared" si="8"/>
        <v>67.116238078751067</v>
      </c>
      <c r="G41" s="67">
        <f t="shared" si="16"/>
        <v>0</v>
      </c>
      <c r="H41" s="67">
        <f t="shared" si="16"/>
        <v>131</v>
      </c>
      <c r="I41" s="67">
        <f t="shared" si="16"/>
        <v>42778</v>
      </c>
      <c r="J41" s="67">
        <f t="shared" si="16"/>
        <v>7644</v>
      </c>
      <c r="K41" s="67">
        <f t="shared" si="16"/>
        <v>20764</v>
      </c>
      <c r="L41" s="67">
        <f t="shared" si="16"/>
        <v>246231</v>
      </c>
      <c r="M41" s="69">
        <f t="shared" si="5"/>
        <v>67.322400931667246</v>
      </c>
      <c r="N41" s="69">
        <f t="shared" si="6"/>
        <v>14.801615174613939</v>
      </c>
      <c r="P41" s="30"/>
    </row>
    <row r="42" spans="1:16" s="74" customFormat="1" ht="20.100000000000001" customHeight="1" x14ac:dyDescent="0.2">
      <c r="A42" s="70" t="s">
        <v>49</v>
      </c>
      <c r="B42" s="72">
        <v>261409</v>
      </c>
      <c r="C42" s="72">
        <v>261409</v>
      </c>
      <c r="D42" s="72">
        <v>49992</v>
      </c>
      <c r="E42" s="72">
        <v>42647</v>
      </c>
      <c r="F42" s="68">
        <f t="shared" si="8"/>
        <v>85.307649223875828</v>
      </c>
      <c r="G42" s="72"/>
      <c r="H42" s="72">
        <v>131</v>
      </c>
      <c r="I42" s="72">
        <f>+E42+G42+H42</f>
        <v>42778</v>
      </c>
      <c r="J42" s="71">
        <v>7644</v>
      </c>
      <c r="K42" s="71">
        <f>+D42-I42</f>
        <v>7214</v>
      </c>
      <c r="L42" s="71">
        <f>+C42-I42</f>
        <v>218631</v>
      </c>
      <c r="M42" s="78">
        <f t="shared" si="5"/>
        <v>85.569691150584092</v>
      </c>
      <c r="N42" s="78">
        <f t="shared" si="6"/>
        <v>16.364394492921054</v>
      </c>
      <c r="P42" s="30"/>
    </row>
    <row r="43" spans="1:16" ht="20.100000000000001" customHeight="1" x14ac:dyDescent="0.2">
      <c r="A43" s="81" t="s">
        <v>50</v>
      </c>
      <c r="B43" s="71">
        <v>27600</v>
      </c>
      <c r="C43" s="71">
        <v>27600</v>
      </c>
      <c r="D43" s="71">
        <v>13550</v>
      </c>
      <c r="E43" s="71"/>
      <c r="F43" s="68">
        <f t="shared" si="8"/>
        <v>0</v>
      </c>
      <c r="G43" s="71"/>
      <c r="H43" s="72"/>
      <c r="I43" s="72">
        <f>+E43+G43+H43</f>
        <v>0</v>
      </c>
      <c r="J43" s="71"/>
      <c r="K43" s="71">
        <f>+D43-I43</f>
        <v>13550</v>
      </c>
      <c r="L43" s="71">
        <f>+C43-I43</f>
        <v>27600</v>
      </c>
      <c r="M43" s="78">
        <f t="shared" si="5"/>
        <v>0</v>
      </c>
      <c r="N43" s="78">
        <f t="shared" si="6"/>
        <v>0</v>
      </c>
      <c r="P43" s="30"/>
    </row>
    <row r="44" spans="1:16" ht="30" customHeight="1" x14ac:dyDescent="0.2">
      <c r="A44" s="82" t="s">
        <v>51</v>
      </c>
      <c r="B44" s="67">
        <f>+B45</f>
        <v>1731725</v>
      </c>
      <c r="C44" s="67">
        <f t="shared" ref="C44:L44" si="17">+C45</f>
        <v>1744525</v>
      </c>
      <c r="D44" s="67">
        <f t="shared" si="17"/>
        <v>872988</v>
      </c>
      <c r="E44" s="67">
        <f t="shared" si="17"/>
        <v>727239</v>
      </c>
      <c r="F44" s="68">
        <f t="shared" si="8"/>
        <v>83.304581506274999</v>
      </c>
      <c r="G44" s="75">
        <f t="shared" si="17"/>
        <v>0</v>
      </c>
      <c r="H44" s="75">
        <f t="shared" si="17"/>
        <v>3049</v>
      </c>
      <c r="I44" s="75">
        <f t="shared" si="17"/>
        <v>730288</v>
      </c>
      <c r="J44" s="75">
        <f t="shared" si="17"/>
        <v>17266</v>
      </c>
      <c r="K44" s="75">
        <f t="shared" si="17"/>
        <v>142700</v>
      </c>
      <c r="L44" s="75">
        <f t="shared" si="17"/>
        <v>1014237</v>
      </c>
      <c r="M44" s="69">
        <f t="shared" si="5"/>
        <v>83.653841748111077</v>
      </c>
      <c r="N44" s="69">
        <f t="shared" si="6"/>
        <v>41.861710207649651</v>
      </c>
      <c r="P44" s="30"/>
    </row>
    <row r="45" spans="1:16" s="74" customFormat="1" ht="20.100000000000001" customHeight="1" x14ac:dyDescent="0.2">
      <c r="A45" s="81" t="s">
        <v>52</v>
      </c>
      <c r="B45" s="71">
        <v>1731725</v>
      </c>
      <c r="C45" s="71">
        <v>1744525</v>
      </c>
      <c r="D45" s="71">
        <v>872988</v>
      </c>
      <c r="E45" s="71">
        <v>727239</v>
      </c>
      <c r="F45" s="68">
        <f t="shared" si="8"/>
        <v>83.304581506274999</v>
      </c>
      <c r="G45" s="71"/>
      <c r="H45" s="71">
        <v>3049</v>
      </c>
      <c r="I45" s="72">
        <f>+E45+G45+H45</f>
        <v>730288</v>
      </c>
      <c r="J45" s="71">
        <v>17266</v>
      </c>
      <c r="K45" s="71">
        <f>+D45-I45</f>
        <v>142700</v>
      </c>
      <c r="L45" s="71">
        <f>+C45-I45</f>
        <v>1014237</v>
      </c>
      <c r="M45" s="78">
        <f t="shared" si="5"/>
        <v>83.653841748111077</v>
      </c>
      <c r="N45" s="78">
        <f t="shared" si="6"/>
        <v>41.861710207649651</v>
      </c>
      <c r="P45" s="30"/>
    </row>
    <row r="46" spans="1:16" ht="24.95" customHeight="1" x14ac:dyDescent="0.2">
      <c r="A46" s="82" t="s">
        <v>53</v>
      </c>
      <c r="B46" s="67">
        <f>+B47</f>
        <v>155501</v>
      </c>
      <c r="C46" s="67">
        <f t="shared" ref="C46:L46" si="18">+C47</f>
        <v>155901</v>
      </c>
      <c r="D46" s="67">
        <f t="shared" si="18"/>
        <v>55772</v>
      </c>
      <c r="E46" s="67">
        <f t="shared" si="18"/>
        <v>15028</v>
      </c>
      <c r="F46" s="68">
        <f t="shared" si="8"/>
        <v>26.945420641181954</v>
      </c>
      <c r="G46" s="75">
        <f t="shared" si="18"/>
        <v>0</v>
      </c>
      <c r="H46" s="75">
        <f t="shared" si="18"/>
        <v>5000</v>
      </c>
      <c r="I46" s="75">
        <f t="shared" si="18"/>
        <v>20028</v>
      </c>
      <c r="J46" s="75">
        <f t="shared" si="18"/>
        <v>2661</v>
      </c>
      <c r="K46" s="75">
        <f t="shared" si="18"/>
        <v>35744</v>
      </c>
      <c r="L46" s="75">
        <f t="shared" si="18"/>
        <v>135873</v>
      </c>
      <c r="M46" s="69">
        <f t="shared" si="5"/>
        <v>35.910492720361468</v>
      </c>
      <c r="N46" s="69">
        <f t="shared" si="6"/>
        <v>12.846614197471473</v>
      </c>
      <c r="P46" s="30"/>
    </row>
    <row r="47" spans="1:16" s="74" customFormat="1" ht="20.100000000000001" customHeight="1" x14ac:dyDescent="0.2">
      <c r="A47" s="81" t="s">
        <v>54</v>
      </c>
      <c r="B47" s="71">
        <v>155501</v>
      </c>
      <c r="C47" s="71">
        <v>155901</v>
      </c>
      <c r="D47" s="71">
        <v>55772</v>
      </c>
      <c r="E47" s="71">
        <v>15028</v>
      </c>
      <c r="F47" s="68">
        <f t="shared" si="8"/>
        <v>26.945420641181954</v>
      </c>
      <c r="G47" s="71"/>
      <c r="H47" s="72">
        <v>5000</v>
      </c>
      <c r="I47" s="72">
        <f>+E47+G47+H47</f>
        <v>20028</v>
      </c>
      <c r="J47" s="71">
        <v>2661</v>
      </c>
      <c r="K47" s="71">
        <f>+D47-I47</f>
        <v>35744</v>
      </c>
      <c r="L47" s="71">
        <f>+C47-I47</f>
        <v>135873</v>
      </c>
      <c r="M47" s="78">
        <f t="shared" si="5"/>
        <v>35.910492720361468</v>
      </c>
      <c r="N47" s="78">
        <f t="shared" si="6"/>
        <v>12.846614197471473</v>
      </c>
      <c r="P47" s="30"/>
    </row>
    <row r="48" spans="1:16" s="64" customFormat="1" ht="30" customHeight="1" x14ac:dyDescent="0.2">
      <c r="A48" s="60" t="s">
        <v>55</v>
      </c>
      <c r="B48" s="76">
        <f>+B49</f>
        <v>2139627</v>
      </c>
      <c r="C48" s="76">
        <f t="shared" ref="C48:L48" si="19">+C49</f>
        <v>1408541</v>
      </c>
      <c r="D48" s="76">
        <f t="shared" si="19"/>
        <v>507036</v>
      </c>
      <c r="E48" s="76">
        <f t="shared" si="19"/>
        <v>58069</v>
      </c>
      <c r="F48" s="62">
        <f t="shared" si="8"/>
        <v>11.452638471430037</v>
      </c>
      <c r="G48" s="76">
        <f t="shared" si="19"/>
        <v>0</v>
      </c>
      <c r="H48" s="76">
        <f t="shared" si="19"/>
        <v>0</v>
      </c>
      <c r="I48" s="76">
        <f t="shared" si="19"/>
        <v>58069</v>
      </c>
      <c r="J48" s="76">
        <f t="shared" si="19"/>
        <v>10403</v>
      </c>
      <c r="K48" s="76">
        <f t="shared" si="19"/>
        <v>448967</v>
      </c>
      <c r="L48" s="76">
        <f t="shared" si="19"/>
        <v>1350472</v>
      </c>
      <c r="M48" s="77">
        <f t="shared" si="5"/>
        <v>11.452638471430037</v>
      </c>
      <c r="N48" s="77">
        <f t="shared" si="6"/>
        <v>4.1226346978895183</v>
      </c>
      <c r="P48" s="30"/>
    </row>
    <row r="49" spans="1:16" ht="24.95" customHeight="1" x14ac:dyDescent="0.2">
      <c r="A49" s="83" t="s">
        <v>56</v>
      </c>
      <c r="B49" s="75">
        <v>2139627</v>
      </c>
      <c r="C49" s="72">
        <v>1408541</v>
      </c>
      <c r="D49" s="72">
        <v>507036</v>
      </c>
      <c r="E49" s="72">
        <v>58069</v>
      </c>
      <c r="F49" s="68">
        <f t="shared" si="8"/>
        <v>11.452638471430037</v>
      </c>
      <c r="G49" s="72"/>
      <c r="H49" s="72"/>
      <c r="I49" s="72">
        <f>+E49+G49+H49</f>
        <v>58069</v>
      </c>
      <c r="J49" s="71">
        <v>10403</v>
      </c>
      <c r="K49" s="67">
        <f>+D49-I49</f>
        <v>448967</v>
      </c>
      <c r="L49" s="67">
        <f>+C49-I49</f>
        <v>1350472</v>
      </c>
      <c r="M49" s="69">
        <f t="shared" si="5"/>
        <v>11.452638471430037</v>
      </c>
      <c r="N49" s="69">
        <f t="shared" si="6"/>
        <v>4.1226346978895183</v>
      </c>
      <c r="P49" s="30"/>
    </row>
    <row r="50" spans="1:16" s="64" customFormat="1" ht="30" customHeight="1" x14ac:dyDescent="0.2">
      <c r="A50" s="60" t="s">
        <v>57</v>
      </c>
      <c r="B50" s="76">
        <f>+B51</f>
        <v>11766277</v>
      </c>
      <c r="C50" s="76">
        <f t="shared" ref="C50:L50" si="20">+C51</f>
        <v>11849225</v>
      </c>
      <c r="D50" s="76">
        <f t="shared" si="20"/>
        <v>6643631</v>
      </c>
      <c r="E50" s="76">
        <f t="shared" si="20"/>
        <v>1338835</v>
      </c>
      <c r="F50" s="62">
        <f t="shared" si="8"/>
        <v>20.152157758310178</v>
      </c>
      <c r="G50" s="76">
        <f t="shared" si="20"/>
        <v>1551697</v>
      </c>
      <c r="H50" s="76">
        <f>+H51</f>
        <v>566390</v>
      </c>
      <c r="I50" s="76">
        <f t="shared" si="20"/>
        <v>3456922</v>
      </c>
      <c r="J50" s="76">
        <f t="shared" si="20"/>
        <v>696218</v>
      </c>
      <c r="K50" s="76">
        <f t="shared" si="20"/>
        <v>3186709</v>
      </c>
      <c r="L50" s="76">
        <f t="shared" si="20"/>
        <v>8392303</v>
      </c>
      <c r="M50" s="77">
        <f t="shared" si="5"/>
        <v>52.033624384015312</v>
      </c>
      <c r="N50" s="77">
        <f t="shared" si="6"/>
        <v>29.174245573022706</v>
      </c>
      <c r="P50" s="30"/>
    </row>
    <row r="51" spans="1:16" ht="24.95" customHeight="1" x14ac:dyDescent="0.2">
      <c r="A51" s="66" t="s">
        <v>58</v>
      </c>
      <c r="B51" s="75">
        <f>+B52+B53+B54+B55+B56</f>
        <v>11766277</v>
      </c>
      <c r="C51" s="75">
        <f t="shared" ref="C51:L51" si="21">+C52+C53+C54+C55+C56</f>
        <v>11849225</v>
      </c>
      <c r="D51" s="75">
        <f t="shared" si="21"/>
        <v>6643631</v>
      </c>
      <c r="E51" s="75">
        <f>+E52+E53+E54+E55+E56</f>
        <v>1338835</v>
      </c>
      <c r="F51" s="68">
        <f t="shared" si="8"/>
        <v>20.152157758310178</v>
      </c>
      <c r="G51" s="75">
        <f t="shared" si="21"/>
        <v>1551697</v>
      </c>
      <c r="H51" s="75">
        <f t="shared" si="21"/>
        <v>566390</v>
      </c>
      <c r="I51" s="75">
        <f t="shared" si="21"/>
        <v>3456922</v>
      </c>
      <c r="J51" s="75">
        <f t="shared" si="21"/>
        <v>696218</v>
      </c>
      <c r="K51" s="75">
        <f t="shared" si="21"/>
        <v>3186709</v>
      </c>
      <c r="L51" s="75">
        <f t="shared" si="21"/>
        <v>8392303</v>
      </c>
      <c r="M51" s="69">
        <f t="shared" si="5"/>
        <v>52.033624384015312</v>
      </c>
      <c r="N51" s="69">
        <f t="shared" si="6"/>
        <v>29.174245573022706</v>
      </c>
      <c r="P51" s="30"/>
    </row>
    <row r="52" spans="1:16" ht="20.100000000000001" customHeight="1" x14ac:dyDescent="0.2">
      <c r="A52" s="81" t="s">
        <v>59</v>
      </c>
      <c r="B52" s="71">
        <v>8497232</v>
      </c>
      <c r="C52" s="71">
        <v>8503053</v>
      </c>
      <c r="D52" s="71">
        <v>5180470</v>
      </c>
      <c r="E52" s="71">
        <v>866543</v>
      </c>
      <c r="F52" s="68">
        <f t="shared" si="8"/>
        <v>16.727111632728306</v>
      </c>
      <c r="G52" s="71">
        <v>1519084</v>
      </c>
      <c r="H52" s="71">
        <v>47311</v>
      </c>
      <c r="I52" s="72">
        <f>+E52+G52+H52</f>
        <v>2432938</v>
      </c>
      <c r="J52" s="71">
        <v>635793</v>
      </c>
      <c r="K52" s="71">
        <f>+D52-I52</f>
        <v>2747532</v>
      </c>
      <c r="L52" s="71">
        <f>+C52-I52</f>
        <v>6070115</v>
      </c>
      <c r="M52" s="78">
        <f t="shared" si="5"/>
        <v>46.963653876964834</v>
      </c>
      <c r="N52" s="78">
        <f t="shared" si="6"/>
        <v>28.612523054954497</v>
      </c>
      <c r="P52" s="30"/>
    </row>
    <row r="53" spans="1:16" ht="20.100000000000001" customHeight="1" x14ac:dyDescent="0.2">
      <c r="A53" s="84" t="s">
        <v>60</v>
      </c>
      <c r="B53" s="72">
        <v>1598840</v>
      </c>
      <c r="C53" s="72">
        <v>1680445</v>
      </c>
      <c r="D53" s="71">
        <v>482633</v>
      </c>
      <c r="E53" s="72">
        <v>262086</v>
      </c>
      <c r="F53" s="68">
        <f t="shared" si="8"/>
        <v>54.303373370656381</v>
      </c>
      <c r="G53" s="72"/>
      <c r="H53" s="71">
        <v>45309</v>
      </c>
      <c r="I53" s="72">
        <f t="shared" ref="I53:I56" si="22">+E53+G53+H53</f>
        <v>307395</v>
      </c>
      <c r="J53" s="71">
        <v>38368</v>
      </c>
      <c r="K53" s="71">
        <f>+D53-I53</f>
        <v>175238</v>
      </c>
      <c r="L53" s="71">
        <f>+C53-I53</f>
        <v>1373050</v>
      </c>
      <c r="M53" s="78">
        <f t="shared" si="5"/>
        <v>63.691251945059705</v>
      </c>
      <c r="N53" s="78">
        <f t="shared" si="6"/>
        <v>18.292476100080634</v>
      </c>
      <c r="P53" s="30"/>
    </row>
    <row r="54" spans="1:16" ht="20.100000000000001" customHeight="1" x14ac:dyDescent="0.2">
      <c r="A54" s="84" t="s">
        <v>61</v>
      </c>
      <c r="B54" s="72">
        <v>1179119</v>
      </c>
      <c r="C54" s="71">
        <v>1175339</v>
      </c>
      <c r="D54" s="71">
        <v>880487</v>
      </c>
      <c r="E54" s="71">
        <v>137420</v>
      </c>
      <c r="F54" s="68">
        <f t="shared" si="8"/>
        <v>15.607271884763774</v>
      </c>
      <c r="G54" s="72">
        <v>32613</v>
      </c>
      <c r="H54" s="71">
        <v>472537</v>
      </c>
      <c r="I54" s="72">
        <f t="shared" si="22"/>
        <v>642570</v>
      </c>
      <c r="J54" s="71">
        <v>10183</v>
      </c>
      <c r="K54" s="71">
        <f>+D54-I54</f>
        <v>237917</v>
      </c>
      <c r="L54" s="71">
        <f>+C54-I54</f>
        <v>532769</v>
      </c>
      <c r="M54" s="78">
        <f t="shared" si="5"/>
        <v>72.978930977970151</v>
      </c>
      <c r="N54" s="78">
        <f t="shared" si="6"/>
        <v>54.671035335337294</v>
      </c>
      <c r="P54" s="30"/>
    </row>
    <row r="55" spans="1:16" ht="20.100000000000001" customHeight="1" x14ac:dyDescent="0.2">
      <c r="A55" s="84" t="s">
        <v>62</v>
      </c>
      <c r="B55" s="72">
        <v>487686</v>
      </c>
      <c r="C55" s="72">
        <v>487238</v>
      </c>
      <c r="D55" s="71">
        <v>98541</v>
      </c>
      <c r="E55" s="72">
        <v>72786</v>
      </c>
      <c r="F55" s="68">
        <f t="shared" si="8"/>
        <v>73.86367095929613</v>
      </c>
      <c r="G55" s="72"/>
      <c r="H55" s="72">
        <v>1233</v>
      </c>
      <c r="I55" s="72">
        <f t="shared" si="22"/>
        <v>74019</v>
      </c>
      <c r="J55" s="71">
        <v>11874</v>
      </c>
      <c r="K55" s="71">
        <f>+D55-I55</f>
        <v>24522</v>
      </c>
      <c r="L55" s="71">
        <f>+C55-I55</f>
        <v>413219</v>
      </c>
      <c r="M55" s="78">
        <f t="shared" si="5"/>
        <v>75.114926781745666</v>
      </c>
      <c r="N55" s="78">
        <f t="shared" si="6"/>
        <v>15.19154909920819</v>
      </c>
      <c r="P55" s="30"/>
    </row>
    <row r="56" spans="1:16" s="85" customFormat="1" ht="20.100000000000001" customHeight="1" x14ac:dyDescent="0.25">
      <c r="A56" s="84" t="s">
        <v>63</v>
      </c>
      <c r="B56" s="72">
        <v>3400</v>
      </c>
      <c r="C56" s="72">
        <v>3150</v>
      </c>
      <c r="D56" s="71">
        <v>1500</v>
      </c>
      <c r="E56" s="72"/>
      <c r="F56" s="68">
        <f t="shared" si="8"/>
        <v>0</v>
      </c>
      <c r="G56" s="72"/>
      <c r="H56" s="72"/>
      <c r="I56" s="72">
        <f t="shared" si="22"/>
        <v>0</v>
      </c>
      <c r="J56" s="71"/>
      <c r="K56" s="71">
        <f>+D56-I56</f>
        <v>1500</v>
      </c>
      <c r="L56" s="71">
        <f>+C56-I56</f>
        <v>3150</v>
      </c>
      <c r="M56" s="78">
        <f t="shared" si="5"/>
        <v>0</v>
      </c>
      <c r="N56" s="78">
        <f t="shared" si="6"/>
        <v>0</v>
      </c>
      <c r="P56" s="30"/>
    </row>
    <row r="57" spans="1:16" s="86" customFormat="1" ht="30" customHeight="1" x14ac:dyDescent="0.25">
      <c r="A57" s="60" t="s">
        <v>64</v>
      </c>
      <c r="B57" s="76">
        <f>+B58+B60+B62</f>
        <v>16704031</v>
      </c>
      <c r="C57" s="76">
        <f t="shared" ref="C57:L57" si="23">+C58+C60+C62</f>
        <v>16617881</v>
      </c>
      <c r="D57" s="76">
        <f t="shared" si="23"/>
        <v>7208014</v>
      </c>
      <c r="E57" s="76">
        <f t="shared" si="23"/>
        <v>2758883</v>
      </c>
      <c r="F57" s="62">
        <f t="shared" si="8"/>
        <v>38.275217001520808</v>
      </c>
      <c r="G57" s="76">
        <f t="shared" si="23"/>
        <v>0</v>
      </c>
      <c r="H57" s="76">
        <f t="shared" si="23"/>
        <v>8693</v>
      </c>
      <c r="I57" s="76">
        <f t="shared" si="23"/>
        <v>2767576</v>
      </c>
      <c r="J57" s="76">
        <f t="shared" si="23"/>
        <v>1890740</v>
      </c>
      <c r="K57" s="76">
        <f t="shared" si="23"/>
        <v>4440438</v>
      </c>
      <c r="L57" s="76">
        <f t="shared" si="23"/>
        <v>13850305</v>
      </c>
      <c r="M57" s="77">
        <f t="shared" si="5"/>
        <v>38.395818876045468</v>
      </c>
      <c r="N57" s="77">
        <f t="shared" si="6"/>
        <v>16.654205190180384</v>
      </c>
      <c r="P57" s="30"/>
    </row>
    <row r="58" spans="1:16" s="85" customFormat="1" ht="20.100000000000001" customHeight="1" x14ac:dyDescent="0.25">
      <c r="A58" s="66" t="s">
        <v>65</v>
      </c>
      <c r="B58" s="67">
        <f>+B59</f>
        <v>13754663</v>
      </c>
      <c r="C58" s="67">
        <f t="shared" ref="C58:L58" si="24">+C59</f>
        <v>13669063</v>
      </c>
      <c r="D58" s="67">
        <f t="shared" si="24"/>
        <v>6665563</v>
      </c>
      <c r="E58" s="67">
        <f t="shared" si="24"/>
        <v>2264578</v>
      </c>
      <c r="F58" s="68">
        <f t="shared" si="8"/>
        <v>33.974294444445277</v>
      </c>
      <c r="G58" s="67">
        <f t="shared" si="24"/>
        <v>0</v>
      </c>
      <c r="H58" s="67">
        <f t="shared" si="24"/>
        <v>8693</v>
      </c>
      <c r="I58" s="67">
        <f t="shared" si="24"/>
        <v>2273271</v>
      </c>
      <c r="J58" s="67">
        <f t="shared" si="24"/>
        <v>1807693</v>
      </c>
      <c r="K58" s="67">
        <f t="shared" si="24"/>
        <v>4392292</v>
      </c>
      <c r="L58" s="67">
        <f t="shared" si="24"/>
        <v>11395792</v>
      </c>
      <c r="M58" s="69">
        <f t="shared" si="5"/>
        <v>34.10471103491183</v>
      </c>
      <c r="N58" s="69">
        <f t="shared" si="6"/>
        <v>16.630774179620069</v>
      </c>
      <c r="P58" s="30"/>
    </row>
    <row r="59" spans="1:16" s="85" customFormat="1" ht="20.100000000000001" customHeight="1" x14ac:dyDescent="0.25">
      <c r="A59" s="70" t="s">
        <v>65</v>
      </c>
      <c r="B59" s="72">
        <v>13754663</v>
      </c>
      <c r="C59" s="72">
        <v>13669063</v>
      </c>
      <c r="D59" s="72">
        <v>6665563</v>
      </c>
      <c r="E59" s="72">
        <v>2264578</v>
      </c>
      <c r="F59" s="68">
        <f t="shared" si="8"/>
        <v>33.974294444445277</v>
      </c>
      <c r="G59" s="72"/>
      <c r="H59" s="72">
        <v>8693</v>
      </c>
      <c r="I59" s="72">
        <f>+E59+G59+H59</f>
        <v>2273271</v>
      </c>
      <c r="J59" s="71">
        <v>1807693</v>
      </c>
      <c r="K59" s="71">
        <f>+D59-I59</f>
        <v>4392292</v>
      </c>
      <c r="L59" s="71">
        <f>+C59-I59</f>
        <v>11395792</v>
      </c>
      <c r="M59" s="78">
        <f t="shared" si="5"/>
        <v>34.10471103491183</v>
      </c>
      <c r="N59" s="78">
        <f t="shared" si="6"/>
        <v>16.630774179620069</v>
      </c>
      <c r="P59" s="30"/>
    </row>
    <row r="60" spans="1:16" s="85" customFormat="1" ht="20.100000000000001" customHeight="1" x14ac:dyDescent="0.25">
      <c r="A60" s="66" t="s">
        <v>66</v>
      </c>
      <c r="B60" s="75">
        <f>+B61</f>
        <v>1644546</v>
      </c>
      <c r="C60" s="75">
        <f t="shared" ref="C60:L60" si="25">+C61</f>
        <v>1643996</v>
      </c>
      <c r="D60" s="75">
        <f t="shared" si="25"/>
        <v>303466</v>
      </c>
      <c r="E60" s="75">
        <f t="shared" si="25"/>
        <v>276931</v>
      </c>
      <c r="F60" s="68">
        <f t="shared" si="8"/>
        <v>91.256022091436932</v>
      </c>
      <c r="G60" s="75">
        <f t="shared" si="25"/>
        <v>0</v>
      </c>
      <c r="H60" s="75">
        <f t="shared" si="25"/>
        <v>0</v>
      </c>
      <c r="I60" s="75">
        <f t="shared" si="25"/>
        <v>276931</v>
      </c>
      <c r="J60" s="75">
        <f t="shared" si="25"/>
        <v>46695</v>
      </c>
      <c r="K60" s="75">
        <f t="shared" si="25"/>
        <v>26535</v>
      </c>
      <c r="L60" s="75">
        <f t="shared" si="25"/>
        <v>1367065</v>
      </c>
      <c r="M60" s="69">
        <f t="shared" si="5"/>
        <v>91.256022091436932</v>
      </c>
      <c r="N60" s="69">
        <f t="shared" si="6"/>
        <v>16.844992323582293</v>
      </c>
      <c r="P60" s="30"/>
    </row>
    <row r="61" spans="1:16" s="85" customFormat="1" ht="20.100000000000001" customHeight="1" x14ac:dyDescent="0.25">
      <c r="A61" s="70" t="s">
        <v>66</v>
      </c>
      <c r="B61" s="72">
        <v>1644546</v>
      </c>
      <c r="C61" s="72">
        <v>1643996</v>
      </c>
      <c r="D61" s="72">
        <v>303466</v>
      </c>
      <c r="E61" s="72">
        <v>276931</v>
      </c>
      <c r="F61" s="68">
        <f t="shared" si="8"/>
        <v>91.256022091436932</v>
      </c>
      <c r="G61" s="72"/>
      <c r="H61" s="72"/>
      <c r="I61" s="72">
        <f>+E61+G61+H61</f>
        <v>276931</v>
      </c>
      <c r="J61" s="71">
        <v>46695</v>
      </c>
      <c r="K61" s="71">
        <f>+D61-I61</f>
        <v>26535</v>
      </c>
      <c r="L61" s="71">
        <f>+C61-I61</f>
        <v>1367065</v>
      </c>
      <c r="M61" s="78">
        <f t="shared" si="5"/>
        <v>91.256022091436932</v>
      </c>
      <c r="N61" s="78">
        <f t="shared" si="6"/>
        <v>16.844992323582293</v>
      </c>
      <c r="P61" s="30"/>
    </row>
    <row r="62" spans="1:16" s="85" customFormat="1" ht="24.95" customHeight="1" x14ac:dyDescent="0.25">
      <c r="A62" s="66" t="s">
        <v>67</v>
      </c>
      <c r="B62" s="75">
        <f>+B63</f>
        <v>1304822</v>
      </c>
      <c r="C62" s="75">
        <f t="shared" ref="C62:L62" si="26">+C63</f>
        <v>1304822</v>
      </c>
      <c r="D62" s="75">
        <f t="shared" si="26"/>
        <v>238985</v>
      </c>
      <c r="E62" s="75">
        <f t="shared" si="26"/>
        <v>217374</v>
      </c>
      <c r="F62" s="68">
        <f t="shared" si="8"/>
        <v>90.957173044333331</v>
      </c>
      <c r="G62" s="75">
        <f t="shared" si="26"/>
        <v>0</v>
      </c>
      <c r="H62" s="75">
        <f t="shared" si="26"/>
        <v>0</v>
      </c>
      <c r="I62" s="75">
        <f t="shared" si="26"/>
        <v>217374</v>
      </c>
      <c r="J62" s="75">
        <f t="shared" si="26"/>
        <v>36352</v>
      </c>
      <c r="K62" s="75">
        <f t="shared" si="26"/>
        <v>21611</v>
      </c>
      <c r="L62" s="75">
        <f t="shared" si="26"/>
        <v>1087448</v>
      </c>
      <c r="M62" s="69">
        <f t="shared" si="5"/>
        <v>90.957173044333331</v>
      </c>
      <c r="N62" s="69">
        <f t="shared" si="6"/>
        <v>16.659283795031048</v>
      </c>
      <c r="P62" s="30"/>
    </row>
    <row r="63" spans="1:16" s="85" customFormat="1" ht="20.100000000000001" customHeight="1" x14ac:dyDescent="0.25">
      <c r="A63" s="70" t="s">
        <v>67</v>
      </c>
      <c r="B63" s="72">
        <v>1304822</v>
      </c>
      <c r="C63" s="72">
        <v>1304822</v>
      </c>
      <c r="D63" s="72">
        <v>238985</v>
      </c>
      <c r="E63" s="72">
        <v>217374</v>
      </c>
      <c r="F63" s="68">
        <f t="shared" si="8"/>
        <v>90.957173044333331</v>
      </c>
      <c r="G63" s="72"/>
      <c r="H63" s="72"/>
      <c r="I63" s="72">
        <f>+E63+G63+H63</f>
        <v>217374</v>
      </c>
      <c r="J63" s="71">
        <v>36352</v>
      </c>
      <c r="K63" s="71">
        <f>+D63-I63</f>
        <v>21611</v>
      </c>
      <c r="L63" s="71">
        <f>+C63-I63</f>
        <v>1087448</v>
      </c>
      <c r="M63" s="78">
        <f t="shared" si="5"/>
        <v>90.957173044333331</v>
      </c>
      <c r="N63" s="78">
        <f t="shared" si="6"/>
        <v>16.659283795031048</v>
      </c>
      <c r="P63" s="30"/>
    </row>
    <row r="64" spans="1:16" s="86" customFormat="1" ht="30" customHeight="1" x14ac:dyDescent="0.25">
      <c r="A64" s="60" t="s">
        <v>68</v>
      </c>
      <c r="B64" s="76">
        <f>+B65+B71</f>
        <v>4831911</v>
      </c>
      <c r="C64" s="76">
        <f t="shared" ref="C64:L64" si="27">+C65+C71</f>
        <v>4827591</v>
      </c>
      <c r="D64" s="76">
        <f t="shared" si="27"/>
        <v>1539799</v>
      </c>
      <c r="E64" s="76">
        <f t="shared" si="27"/>
        <v>845654</v>
      </c>
      <c r="F64" s="62">
        <f t="shared" si="8"/>
        <v>54.919765501860965</v>
      </c>
      <c r="G64" s="76">
        <f t="shared" si="27"/>
        <v>115000</v>
      </c>
      <c r="H64" s="76">
        <f>+H65+H71</f>
        <v>0</v>
      </c>
      <c r="I64" s="76">
        <f t="shared" si="27"/>
        <v>960654</v>
      </c>
      <c r="J64" s="76">
        <f t="shared" si="27"/>
        <v>301928</v>
      </c>
      <c r="K64" s="76">
        <f t="shared" si="27"/>
        <v>579145</v>
      </c>
      <c r="L64" s="76">
        <f t="shared" si="27"/>
        <v>3866937</v>
      </c>
      <c r="M64" s="77">
        <f t="shared" si="5"/>
        <v>62.388272755080379</v>
      </c>
      <c r="N64" s="77">
        <f t="shared" si="6"/>
        <v>19.899241671467198</v>
      </c>
      <c r="P64" s="30"/>
    </row>
    <row r="65" spans="1:16" s="85" customFormat="1" ht="24.95" customHeight="1" x14ac:dyDescent="0.25">
      <c r="A65" s="66" t="s">
        <v>69</v>
      </c>
      <c r="B65" s="75">
        <f>+B66+B67+B68+B69+B70</f>
        <v>3517944</v>
      </c>
      <c r="C65" s="75">
        <f t="shared" ref="C65:L65" si="28">+C66+C67+C68+C69+C70</f>
        <v>3515074</v>
      </c>
      <c r="D65" s="75">
        <f t="shared" si="28"/>
        <v>1079443</v>
      </c>
      <c r="E65" s="75">
        <f t="shared" si="28"/>
        <v>587699</v>
      </c>
      <c r="F65" s="68">
        <f t="shared" si="8"/>
        <v>54.444653399947939</v>
      </c>
      <c r="G65" s="75">
        <f t="shared" si="28"/>
        <v>0</v>
      </c>
      <c r="H65" s="75">
        <f>+H66+H67+H68+H69+H70</f>
        <v>0</v>
      </c>
      <c r="I65" s="75">
        <f t="shared" si="28"/>
        <v>587699</v>
      </c>
      <c r="J65" s="75">
        <f t="shared" si="28"/>
        <v>181679</v>
      </c>
      <c r="K65" s="75">
        <f t="shared" si="28"/>
        <v>491744</v>
      </c>
      <c r="L65" s="75">
        <f t="shared" si="28"/>
        <v>2927375</v>
      </c>
      <c r="M65" s="69">
        <f t="shared" si="5"/>
        <v>54.444653399947939</v>
      </c>
      <c r="N65" s="69">
        <f t="shared" si="6"/>
        <v>16.719391967281485</v>
      </c>
      <c r="P65" s="30"/>
    </row>
    <row r="66" spans="1:16" s="85" customFormat="1" ht="20.100000000000001" customHeight="1" x14ac:dyDescent="0.25">
      <c r="A66" s="81" t="s">
        <v>70</v>
      </c>
      <c r="B66" s="71">
        <v>2936241</v>
      </c>
      <c r="C66" s="71">
        <v>2933371</v>
      </c>
      <c r="D66" s="71">
        <v>963106</v>
      </c>
      <c r="E66" s="71">
        <v>494174</v>
      </c>
      <c r="F66" s="68">
        <f t="shared" si="8"/>
        <v>51.310447655813583</v>
      </c>
      <c r="G66" s="71"/>
      <c r="H66" s="72"/>
      <c r="I66" s="72">
        <f>+E66+G66+H66</f>
        <v>494174</v>
      </c>
      <c r="J66" s="71">
        <v>164674</v>
      </c>
      <c r="K66" s="71">
        <f>+D66-I66</f>
        <v>468932</v>
      </c>
      <c r="L66" s="71">
        <f>+C66-I66</f>
        <v>2439197</v>
      </c>
      <c r="M66" s="78">
        <f t="shared" si="5"/>
        <v>51.310447655813583</v>
      </c>
      <c r="N66" s="78">
        <f t="shared" si="6"/>
        <v>16.846624583116149</v>
      </c>
      <c r="P66" s="30"/>
    </row>
    <row r="67" spans="1:16" s="85" customFormat="1" ht="20.100000000000001" customHeight="1" x14ac:dyDescent="0.25">
      <c r="A67" s="84" t="s">
        <v>71</v>
      </c>
      <c r="B67" s="72">
        <v>581703</v>
      </c>
      <c r="C67" s="72">
        <v>581703</v>
      </c>
      <c r="D67" s="71">
        <v>116337</v>
      </c>
      <c r="E67" s="72">
        <v>93525</v>
      </c>
      <c r="F67" s="68">
        <f t="shared" si="8"/>
        <v>80.391448980118113</v>
      </c>
      <c r="G67" s="72"/>
      <c r="H67" s="71"/>
      <c r="I67" s="72">
        <f>+E67+G67+H67</f>
        <v>93525</v>
      </c>
      <c r="J67" s="71">
        <v>17005</v>
      </c>
      <c r="K67" s="71">
        <f>+D67-I67</f>
        <v>22812</v>
      </c>
      <c r="L67" s="71">
        <f>+C67-I67</f>
        <v>488178</v>
      </c>
      <c r="M67" s="73">
        <f t="shared" si="5"/>
        <v>80.391448980118113</v>
      </c>
      <c r="N67" s="73">
        <f t="shared" si="6"/>
        <v>16.077792275439528</v>
      </c>
      <c r="P67" s="30"/>
    </row>
    <row r="68" spans="1:16" s="85" customFormat="1" ht="20.100000000000001" hidden="1" customHeight="1" x14ac:dyDescent="0.25">
      <c r="A68" s="70" t="s">
        <v>72</v>
      </c>
      <c r="B68" s="72"/>
      <c r="C68" s="72"/>
      <c r="D68" s="72"/>
      <c r="E68" s="72"/>
      <c r="F68" s="68" t="e">
        <f t="shared" si="8"/>
        <v>#DIV/0!</v>
      </c>
      <c r="G68" s="72"/>
      <c r="H68" s="71"/>
      <c r="I68" s="72">
        <f>+E68+G68+H68</f>
        <v>0</v>
      </c>
      <c r="J68" s="71"/>
      <c r="K68" s="71">
        <f>+D68-I68</f>
        <v>0</v>
      </c>
      <c r="L68" s="71">
        <f>+C68-I68</f>
        <v>0</v>
      </c>
      <c r="M68" s="78"/>
      <c r="N68" s="78"/>
      <c r="P68" s="30"/>
    </row>
    <row r="69" spans="1:16" s="85" customFormat="1" ht="20.100000000000001" hidden="1" customHeight="1" x14ac:dyDescent="0.25">
      <c r="A69" s="70" t="s">
        <v>73</v>
      </c>
      <c r="B69" s="72"/>
      <c r="C69" s="72"/>
      <c r="D69" s="72"/>
      <c r="E69" s="72"/>
      <c r="F69" s="68" t="e">
        <f t="shared" si="8"/>
        <v>#DIV/0!</v>
      </c>
      <c r="G69" s="72"/>
      <c r="H69" s="71"/>
      <c r="I69" s="72">
        <f>+E69+G69+H69</f>
        <v>0</v>
      </c>
      <c r="J69" s="71"/>
      <c r="K69" s="71">
        <f>+D69-I69</f>
        <v>0</v>
      </c>
      <c r="L69" s="71">
        <f>+C69-I69</f>
        <v>0</v>
      </c>
      <c r="M69" s="78"/>
      <c r="N69" s="78"/>
      <c r="P69" s="30"/>
    </row>
    <row r="70" spans="1:16" s="85" customFormat="1" ht="20.100000000000001" hidden="1" customHeight="1" x14ac:dyDescent="0.25">
      <c r="A70" s="70" t="s">
        <v>74</v>
      </c>
      <c r="B70" s="72"/>
      <c r="C70" s="72"/>
      <c r="D70" s="72"/>
      <c r="E70" s="72"/>
      <c r="F70" s="68" t="e">
        <f t="shared" si="8"/>
        <v>#DIV/0!</v>
      </c>
      <c r="G70" s="72"/>
      <c r="H70" s="71"/>
      <c r="I70" s="72">
        <f>+E70+G70+H70</f>
        <v>0</v>
      </c>
      <c r="J70" s="71"/>
      <c r="K70" s="71">
        <f>+D70-I70</f>
        <v>0</v>
      </c>
      <c r="L70" s="71">
        <f>+C70-I70</f>
        <v>0</v>
      </c>
      <c r="M70" s="78"/>
      <c r="N70" s="78"/>
      <c r="P70" s="30"/>
    </row>
    <row r="71" spans="1:16" s="85" customFormat="1" ht="24.95" customHeight="1" x14ac:dyDescent="0.25">
      <c r="A71" s="66" t="s">
        <v>75</v>
      </c>
      <c r="B71" s="75">
        <f>+B72+B73+B74+B75</f>
        <v>1313967</v>
      </c>
      <c r="C71" s="75">
        <f>+C72+C73+C74+C75</f>
        <v>1312517</v>
      </c>
      <c r="D71" s="75">
        <f t="shared" ref="D71:L71" si="29">+D72+D73+D74+D75</f>
        <v>460356</v>
      </c>
      <c r="E71" s="75">
        <f t="shared" si="29"/>
        <v>257955</v>
      </c>
      <c r="F71" s="68">
        <f t="shared" si="8"/>
        <v>56.033808617678496</v>
      </c>
      <c r="G71" s="75">
        <f t="shared" si="29"/>
        <v>115000</v>
      </c>
      <c r="H71" s="75">
        <f t="shared" si="29"/>
        <v>0</v>
      </c>
      <c r="I71" s="75">
        <f t="shared" si="29"/>
        <v>372955</v>
      </c>
      <c r="J71" s="75">
        <f t="shared" si="29"/>
        <v>120249</v>
      </c>
      <c r="K71" s="75">
        <f t="shared" si="29"/>
        <v>87401</v>
      </c>
      <c r="L71" s="75">
        <f t="shared" si="29"/>
        <v>939562</v>
      </c>
      <c r="M71" s="69">
        <f t="shared" ref="M71:M79" si="30">+I71/D71*100</f>
        <v>81.014475753547259</v>
      </c>
      <c r="N71" s="69">
        <f t="shared" ref="N71:N79" si="31">+I71/C71*100</f>
        <v>28.415251002463204</v>
      </c>
      <c r="P71" s="30"/>
    </row>
    <row r="72" spans="1:16" s="85" customFormat="1" ht="20.100000000000001" customHeight="1" x14ac:dyDescent="0.25">
      <c r="A72" s="70" t="s">
        <v>75</v>
      </c>
      <c r="B72" s="72">
        <v>1128039</v>
      </c>
      <c r="C72" s="72">
        <v>1128039</v>
      </c>
      <c r="D72" s="72">
        <v>415683</v>
      </c>
      <c r="E72" s="72">
        <v>235256</v>
      </c>
      <c r="F72" s="68">
        <f t="shared" si="8"/>
        <v>56.595049593079338</v>
      </c>
      <c r="G72" s="72">
        <v>115000</v>
      </c>
      <c r="H72" s="71"/>
      <c r="I72" s="72">
        <f>+E72+G72+H72</f>
        <v>350256</v>
      </c>
      <c r="J72" s="71">
        <v>117350</v>
      </c>
      <c r="K72" s="71">
        <f>+D72-I72</f>
        <v>65427</v>
      </c>
      <c r="L72" s="71">
        <f>+C72-I72</f>
        <v>777783</v>
      </c>
      <c r="M72" s="78">
        <f t="shared" si="30"/>
        <v>84.260361862284483</v>
      </c>
      <c r="N72" s="78">
        <f t="shared" si="31"/>
        <v>31.049990292888808</v>
      </c>
      <c r="P72" s="30"/>
    </row>
    <row r="73" spans="1:16" s="85" customFormat="1" ht="20.100000000000001" customHeight="1" x14ac:dyDescent="0.25">
      <c r="A73" s="70" t="s">
        <v>76</v>
      </c>
      <c r="B73" s="72">
        <v>14446</v>
      </c>
      <c r="C73" s="72">
        <v>14446</v>
      </c>
      <c r="D73" s="72">
        <v>2503</v>
      </c>
      <c r="E73" s="72">
        <v>2278</v>
      </c>
      <c r="F73" s="68">
        <f t="shared" si="8"/>
        <v>91.010787055533356</v>
      </c>
      <c r="G73" s="72"/>
      <c r="H73" s="71"/>
      <c r="I73" s="72">
        <f t="shared" ref="I73:I74" si="32">+E73+G73+H73</f>
        <v>2278</v>
      </c>
      <c r="J73" s="71">
        <v>389</v>
      </c>
      <c r="K73" s="71">
        <f>+D73-I73</f>
        <v>225</v>
      </c>
      <c r="L73" s="71">
        <f>+C73-I73</f>
        <v>12168</v>
      </c>
      <c r="M73" s="78">
        <f t="shared" si="30"/>
        <v>91.010787055533356</v>
      </c>
      <c r="N73" s="78">
        <f t="shared" si="31"/>
        <v>15.769071023120587</v>
      </c>
      <c r="P73" s="30"/>
    </row>
    <row r="74" spans="1:16" s="85" customFormat="1" ht="20.100000000000001" customHeight="1" x14ac:dyDescent="0.25">
      <c r="A74" s="70" t="s">
        <v>77</v>
      </c>
      <c r="B74" s="72">
        <v>171482</v>
      </c>
      <c r="C74" s="72">
        <v>170032</v>
      </c>
      <c r="D74" s="72">
        <v>42170</v>
      </c>
      <c r="E74" s="72">
        <v>20421</v>
      </c>
      <c r="F74" s="68">
        <f t="shared" si="8"/>
        <v>48.425420915342663</v>
      </c>
      <c r="G74" s="72"/>
      <c r="H74" s="71"/>
      <c r="I74" s="72">
        <f t="shared" si="32"/>
        <v>20421</v>
      </c>
      <c r="J74" s="71">
        <v>2510</v>
      </c>
      <c r="K74" s="71">
        <f>+D74-I74</f>
        <v>21749</v>
      </c>
      <c r="L74" s="71">
        <f>+C74-I74</f>
        <v>149611</v>
      </c>
      <c r="M74" s="78">
        <f t="shared" si="30"/>
        <v>48.425420915342663</v>
      </c>
      <c r="N74" s="78">
        <f t="shared" si="31"/>
        <v>12.010092217935448</v>
      </c>
      <c r="P74" s="30"/>
    </row>
    <row r="75" spans="1:16" s="85" customFormat="1" ht="20.100000000000001" hidden="1" customHeight="1" x14ac:dyDescent="0.25">
      <c r="A75" s="70" t="s">
        <v>78</v>
      </c>
      <c r="B75" s="72"/>
      <c r="C75" s="72"/>
      <c r="D75" s="72"/>
      <c r="E75" s="72"/>
      <c r="F75" s="68" t="e">
        <f t="shared" si="8"/>
        <v>#DIV/0!</v>
      </c>
      <c r="G75" s="72"/>
      <c r="H75" s="71"/>
      <c r="I75" s="72">
        <f>+E75+G75+H75</f>
        <v>0</v>
      </c>
      <c r="J75" s="71"/>
      <c r="K75" s="71">
        <f>+D75-I75</f>
        <v>0</v>
      </c>
      <c r="L75" s="71">
        <f>+C75-I75</f>
        <v>0</v>
      </c>
      <c r="M75" s="78"/>
      <c r="N75" s="78"/>
      <c r="P75" s="30"/>
    </row>
    <row r="76" spans="1:16" s="86" customFormat="1" ht="30" customHeight="1" x14ac:dyDescent="0.25">
      <c r="A76" s="60" t="s">
        <v>79</v>
      </c>
      <c r="B76" s="76">
        <f>+B77+B83</f>
        <v>7863920</v>
      </c>
      <c r="C76" s="76">
        <f>+C77+C83</f>
        <v>8127096</v>
      </c>
      <c r="D76" s="76">
        <f t="shared" ref="D76:L76" si="33">+D77+D83</f>
        <v>2420404</v>
      </c>
      <c r="E76" s="76">
        <f t="shared" si="33"/>
        <v>1354221</v>
      </c>
      <c r="F76" s="62">
        <f t="shared" si="8"/>
        <v>55.950205007097985</v>
      </c>
      <c r="G76" s="76">
        <f t="shared" si="33"/>
        <v>290784</v>
      </c>
      <c r="H76" s="76">
        <f t="shared" si="33"/>
        <v>0</v>
      </c>
      <c r="I76" s="76">
        <f t="shared" si="33"/>
        <v>1645005</v>
      </c>
      <c r="J76" s="76">
        <f t="shared" si="33"/>
        <v>175714</v>
      </c>
      <c r="K76" s="76">
        <f t="shared" si="33"/>
        <v>775399</v>
      </c>
      <c r="L76" s="76">
        <f t="shared" si="33"/>
        <v>6482091</v>
      </c>
      <c r="M76" s="77">
        <f t="shared" si="30"/>
        <v>67.964067155731016</v>
      </c>
      <c r="N76" s="77">
        <f t="shared" si="31"/>
        <v>20.240993831006797</v>
      </c>
      <c r="P76" s="30"/>
    </row>
    <row r="77" spans="1:16" s="85" customFormat="1" ht="24.95" customHeight="1" x14ac:dyDescent="0.25">
      <c r="A77" s="66" t="s">
        <v>80</v>
      </c>
      <c r="B77" s="67">
        <f>+B78+B79+B80+B81+B82</f>
        <v>3866000</v>
      </c>
      <c r="C77" s="67">
        <f>+C78+C79</f>
        <v>4129128</v>
      </c>
      <c r="D77" s="67">
        <f t="shared" ref="D77:L77" si="34">+D78+D79+D80+D81+D82</f>
        <v>1152042</v>
      </c>
      <c r="E77" s="67">
        <f t="shared" si="34"/>
        <v>604261</v>
      </c>
      <c r="F77" s="68">
        <f t="shared" si="8"/>
        <v>52.451299518593942</v>
      </c>
      <c r="G77" s="67">
        <f t="shared" si="34"/>
        <v>290784</v>
      </c>
      <c r="H77" s="67">
        <f>+H78+H79+H80+H81+H82</f>
        <v>0</v>
      </c>
      <c r="I77" s="67">
        <f t="shared" si="34"/>
        <v>895045</v>
      </c>
      <c r="J77" s="67">
        <f t="shared" si="34"/>
        <v>93110</v>
      </c>
      <c r="K77" s="67">
        <f t="shared" si="34"/>
        <v>256997</v>
      </c>
      <c r="L77" s="67">
        <f t="shared" si="34"/>
        <v>3234083</v>
      </c>
      <c r="M77" s="69">
        <f t="shared" si="30"/>
        <v>77.692045949713645</v>
      </c>
      <c r="N77" s="69">
        <f t="shared" si="31"/>
        <v>21.676368472956035</v>
      </c>
      <c r="P77" s="30"/>
    </row>
    <row r="78" spans="1:16" s="85" customFormat="1" ht="20.100000000000001" customHeight="1" x14ac:dyDescent="0.25">
      <c r="A78" s="81" t="s">
        <v>81</v>
      </c>
      <c r="B78" s="71">
        <v>2221574</v>
      </c>
      <c r="C78" s="71">
        <v>2499852</v>
      </c>
      <c r="D78" s="71">
        <v>880565</v>
      </c>
      <c r="E78" s="71">
        <v>356749</v>
      </c>
      <c r="F78" s="68">
        <f t="shared" si="8"/>
        <v>40.513647487692559</v>
      </c>
      <c r="G78" s="71">
        <v>290784</v>
      </c>
      <c r="H78" s="71"/>
      <c r="I78" s="72">
        <f>+E78+G78+H78</f>
        <v>647533</v>
      </c>
      <c r="J78" s="71">
        <v>52807</v>
      </c>
      <c r="K78" s="71">
        <f>+D78-I78</f>
        <v>233032</v>
      </c>
      <c r="L78" s="71">
        <f>+C78-I78</f>
        <v>1852319</v>
      </c>
      <c r="M78" s="78">
        <f t="shared" si="30"/>
        <v>73.536081947386052</v>
      </c>
      <c r="N78" s="78">
        <f t="shared" si="31"/>
        <v>25.90285344892418</v>
      </c>
      <c r="P78" s="30"/>
    </row>
    <row r="79" spans="1:16" s="85" customFormat="1" ht="20.100000000000001" customHeight="1" x14ac:dyDescent="0.25">
      <c r="A79" s="84" t="s">
        <v>82</v>
      </c>
      <c r="B79" s="72">
        <v>1644426</v>
      </c>
      <c r="C79" s="72">
        <v>1629276</v>
      </c>
      <c r="D79" s="71">
        <v>271477</v>
      </c>
      <c r="E79" s="72">
        <v>247512</v>
      </c>
      <c r="F79" s="68">
        <f t="shared" si="8"/>
        <v>91.172364509700643</v>
      </c>
      <c r="G79" s="72"/>
      <c r="H79" s="72"/>
      <c r="I79" s="72">
        <f>+E79+G79+H79</f>
        <v>247512</v>
      </c>
      <c r="J79" s="71">
        <v>40303</v>
      </c>
      <c r="K79" s="71">
        <f>+D79-I79</f>
        <v>23965</v>
      </c>
      <c r="L79" s="71">
        <f>+C79-I79</f>
        <v>1381764</v>
      </c>
      <c r="M79" s="78">
        <f t="shared" si="30"/>
        <v>91.172364509700643</v>
      </c>
      <c r="N79" s="78">
        <f t="shared" si="31"/>
        <v>15.191532926281367</v>
      </c>
      <c r="P79" s="30"/>
    </row>
    <row r="80" spans="1:16" s="85" customFormat="1" ht="20.100000000000001" hidden="1" customHeight="1" x14ac:dyDescent="0.25">
      <c r="A80" s="70" t="s">
        <v>83</v>
      </c>
      <c r="B80" s="72"/>
      <c r="C80" s="72"/>
      <c r="D80" s="72"/>
      <c r="E80" s="72"/>
      <c r="F80" s="68" t="e">
        <f t="shared" si="8"/>
        <v>#DIV/0!</v>
      </c>
      <c r="G80" s="72"/>
      <c r="H80" s="72"/>
      <c r="I80" s="72">
        <f>+E80+G80+H80</f>
        <v>0</v>
      </c>
      <c r="J80" s="71"/>
      <c r="K80" s="71">
        <f>+D80-I80</f>
        <v>0</v>
      </c>
      <c r="L80" s="71">
        <f>+C80-I80</f>
        <v>0</v>
      </c>
      <c r="M80" s="78"/>
      <c r="N80" s="78"/>
      <c r="P80" s="30"/>
    </row>
    <row r="81" spans="1:16" s="85" customFormat="1" ht="20.100000000000001" hidden="1" customHeight="1" x14ac:dyDescent="0.25">
      <c r="A81" s="70" t="s">
        <v>84</v>
      </c>
      <c r="B81" s="72"/>
      <c r="C81" s="72"/>
      <c r="D81" s="72"/>
      <c r="E81" s="72"/>
      <c r="F81" s="68" t="e">
        <f t="shared" si="8"/>
        <v>#DIV/0!</v>
      </c>
      <c r="G81" s="72"/>
      <c r="H81" s="72"/>
      <c r="I81" s="72">
        <f>+E81+G81+H81</f>
        <v>0</v>
      </c>
      <c r="J81" s="71"/>
      <c r="K81" s="71">
        <f>+D81-I81</f>
        <v>0</v>
      </c>
      <c r="L81" s="71">
        <f>+C81-I81</f>
        <v>0</v>
      </c>
      <c r="M81" s="78"/>
      <c r="N81" s="78"/>
      <c r="P81" s="30"/>
    </row>
    <row r="82" spans="1:16" s="85" customFormat="1" ht="20.100000000000001" hidden="1" customHeight="1" x14ac:dyDescent="0.25">
      <c r="A82" s="70" t="s">
        <v>85</v>
      </c>
      <c r="B82" s="72"/>
      <c r="C82" s="72"/>
      <c r="D82" s="72"/>
      <c r="E82" s="72"/>
      <c r="F82" s="68" t="e">
        <f t="shared" si="8"/>
        <v>#DIV/0!</v>
      </c>
      <c r="G82" s="72"/>
      <c r="H82" s="72"/>
      <c r="I82" s="72">
        <f>+E82+G82+H82</f>
        <v>0</v>
      </c>
      <c r="J82" s="71"/>
      <c r="K82" s="71">
        <f>+D82-I82</f>
        <v>0</v>
      </c>
      <c r="L82" s="71">
        <f>+C82-I82</f>
        <v>0</v>
      </c>
      <c r="M82" s="78"/>
      <c r="N82" s="78"/>
      <c r="P82" s="30"/>
    </row>
    <row r="83" spans="1:16" s="85" customFormat="1" ht="24.95" customHeight="1" x14ac:dyDescent="0.25">
      <c r="A83" s="66" t="s">
        <v>86</v>
      </c>
      <c r="B83" s="75">
        <f>+B84+B85+B86+B87</f>
        <v>3997920</v>
      </c>
      <c r="C83" s="75">
        <f>+C84+C85+C86+C87</f>
        <v>3997968</v>
      </c>
      <c r="D83" s="75">
        <f t="shared" ref="D83:L83" si="35">+D84+D85+D86+D87</f>
        <v>1268362</v>
      </c>
      <c r="E83" s="75">
        <f t="shared" si="35"/>
        <v>749960</v>
      </c>
      <c r="F83" s="68">
        <f t="shared" si="8"/>
        <v>59.128229953278321</v>
      </c>
      <c r="G83" s="75">
        <f t="shared" si="35"/>
        <v>0</v>
      </c>
      <c r="H83" s="75">
        <f>+H84+H85+H86+H87</f>
        <v>0</v>
      </c>
      <c r="I83" s="75">
        <f t="shared" si="35"/>
        <v>749960</v>
      </c>
      <c r="J83" s="75">
        <f t="shared" si="35"/>
        <v>82604</v>
      </c>
      <c r="K83" s="75">
        <f t="shared" si="35"/>
        <v>518402</v>
      </c>
      <c r="L83" s="75">
        <f t="shared" si="35"/>
        <v>3248008</v>
      </c>
      <c r="M83" s="69">
        <f>+I83/D83*100</f>
        <v>59.128229953278321</v>
      </c>
      <c r="N83" s="69">
        <f>+I83/C83*100</f>
        <v>18.758529332901112</v>
      </c>
      <c r="P83" s="30"/>
    </row>
    <row r="84" spans="1:16" s="85" customFormat="1" ht="20.100000000000001" customHeight="1" x14ac:dyDescent="0.25">
      <c r="A84" s="70" t="s">
        <v>87</v>
      </c>
      <c r="B84" s="72">
        <v>3869720</v>
      </c>
      <c r="C84" s="72">
        <v>3869768</v>
      </c>
      <c r="D84" s="72">
        <v>1237919</v>
      </c>
      <c r="E84" s="72">
        <v>726478</v>
      </c>
      <c r="F84" s="68">
        <f t="shared" si="8"/>
        <v>58.685422875002324</v>
      </c>
      <c r="G84" s="72"/>
      <c r="H84" s="72"/>
      <c r="I84" s="72">
        <f>+E84+G84+H84</f>
        <v>726478</v>
      </c>
      <c r="J84" s="71">
        <v>79129</v>
      </c>
      <c r="K84" s="71">
        <f>+D84-I84</f>
        <v>511441</v>
      </c>
      <c r="L84" s="71">
        <f>+C84-I84</f>
        <v>3143290</v>
      </c>
      <c r="M84" s="78">
        <f>+I84/D84*100</f>
        <v>58.685422875002324</v>
      </c>
      <c r="N84" s="78">
        <f>+I84/C84*100</f>
        <v>18.773166763485563</v>
      </c>
      <c r="P84" s="30"/>
    </row>
    <row r="85" spans="1:16" s="85" customFormat="1" ht="20.100000000000001" customHeight="1" x14ac:dyDescent="0.25">
      <c r="A85" s="70" t="s">
        <v>88</v>
      </c>
      <c r="B85" s="72">
        <v>128200</v>
      </c>
      <c r="C85" s="72">
        <v>128200</v>
      </c>
      <c r="D85" s="72">
        <v>30443</v>
      </c>
      <c r="E85" s="72">
        <v>23482</v>
      </c>
      <c r="F85" s="68">
        <f t="shared" si="8"/>
        <v>77.134316591663108</v>
      </c>
      <c r="G85" s="72"/>
      <c r="H85" s="72"/>
      <c r="I85" s="72">
        <f>+E85+G85+H85</f>
        <v>23482</v>
      </c>
      <c r="J85" s="71">
        <v>3475</v>
      </c>
      <c r="K85" s="71">
        <f>+D85-I85</f>
        <v>6961</v>
      </c>
      <c r="L85" s="71">
        <f>+C85-I85</f>
        <v>104718</v>
      </c>
      <c r="M85" s="78">
        <f>+I85/D85*100</f>
        <v>77.134316591663108</v>
      </c>
      <c r="N85" s="78">
        <f>+I85/C85*100</f>
        <v>18.316692667706707</v>
      </c>
      <c r="P85" s="30"/>
    </row>
    <row r="86" spans="1:16" s="85" customFormat="1" ht="20.100000000000001" hidden="1" customHeight="1" x14ac:dyDescent="0.25">
      <c r="A86" s="70" t="s">
        <v>89</v>
      </c>
      <c r="B86" s="72"/>
      <c r="C86" s="72"/>
      <c r="D86" s="72"/>
      <c r="E86" s="72"/>
      <c r="F86" s="68" t="e">
        <f t="shared" si="8"/>
        <v>#DIV/0!</v>
      </c>
      <c r="G86" s="72"/>
      <c r="H86" s="72"/>
      <c r="I86" s="72">
        <f>+E86+G86+H86</f>
        <v>0</v>
      </c>
      <c r="J86" s="71"/>
      <c r="K86" s="71">
        <f>+D86-I86</f>
        <v>0</v>
      </c>
      <c r="L86" s="71">
        <f>+C86-I86</f>
        <v>0</v>
      </c>
      <c r="M86" s="78"/>
      <c r="N86" s="78"/>
      <c r="P86" s="30"/>
    </row>
    <row r="87" spans="1:16" s="85" customFormat="1" ht="20.100000000000001" hidden="1" customHeight="1" x14ac:dyDescent="0.25">
      <c r="A87" s="70" t="s">
        <v>90</v>
      </c>
      <c r="B87" s="72"/>
      <c r="C87" s="72"/>
      <c r="D87" s="72"/>
      <c r="E87" s="72"/>
      <c r="F87" s="68" t="e">
        <f t="shared" si="8"/>
        <v>#DIV/0!</v>
      </c>
      <c r="G87" s="72"/>
      <c r="H87" s="72"/>
      <c r="I87" s="72">
        <f>+E87+G87+H87</f>
        <v>0</v>
      </c>
      <c r="J87" s="71"/>
      <c r="K87" s="71">
        <f>+D87-I87</f>
        <v>0</v>
      </c>
      <c r="L87" s="71">
        <f>+C87-I87</f>
        <v>0</v>
      </c>
      <c r="M87" s="78"/>
      <c r="N87" s="78"/>
      <c r="P87" s="30"/>
    </row>
    <row r="88" spans="1:16" s="86" customFormat="1" ht="30" customHeight="1" x14ac:dyDescent="0.25">
      <c r="A88" s="60" t="s">
        <v>91</v>
      </c>
      <c r="B88" s="76">
        <f>+B89+B95+B102</f>
        <v>16340130</v>
      </c>
      <c r="C88" s="76">
        <f>+C89+C95+C102</f>
        <v>16474660</v>
      </c>
      <c r="D88" s="76">
        <f>+D89+D95+D102</f>
        <v>4263147</v>
      </c>
      <c r="E88" s="76">
        <f t="shared" ref="E88:L88" si="36">+E89+E95+E102</f>
        <v>2714043</v>
      </c>
      <c r="F88" s="62">
        <f t="shared" si="8"/>
        <v>63.66289973111413</v>
      </c>
      <c r="G88" s="76">
        <f t="shared" si="36"/>
        <v>265000</v>
      </c>
      <c r="H88" s="76">
        <f>+H89+H95+H102</f>
        <v>252109</v>
      </c>
      <c r="I88" s="76">
        <f t="shared" si="36"/>
        <v>3231152</v>
      </c>
      <c r="J88" s="76">
        <f>+J89+J95+J102</f>
        <v>631541</v>
      </c>
      <c r="K88" s="76">
        <f t="shared" si="36"/>
        <v>1031995</v>
      </c>
      <c r="L88" s="76">
        <f t="shared" si="36"/>
        <v>13243508</v>
      </c>
      <c r="M88" s="77">
        <f t="shared" ref="M88:M103" si="37">+I88/D88*100</f>
        <v>75.792648013310355</v>
      </c>
      <c r="N88" s="77">
        <f t="shared" ref="N88:N103" si="38">+I88/C88*100</f>
        <v>19.612859992254773</v>
      </c>
      <c r="P88" s="30"/>
    </row>
    <row r="89" spans="1:16" s="85" customFormat="1" ht="24.95" customHeight="1" x14ac:dyDescent="0.25">
      <c r="A89" s="66" t="s">
        <v>92</v>
      </c>
      <c r="B89" s="75">
        <f>+B90+B91+B92+B93+B94</f>
        <v>10965227</v>
      </c>
      <c r="C89" s="75">
        <f>+C90+C91+C92+C93+C94</f>
        <v>11050657</v>
      </c>
      <c r="D89" s="75">
        <f>+D90+D91+D92+D93+D94</f>
        <v>3023361</v>
      </c>
      <c r="E89" s="75">
        <f t="shared" ref="E89:L89" si="39">+E90+E91+E92+E93+E94</f>
        <v>1844168</v>
      </c>
      <c r="F89" s="68">
        <f t="shared" si="8"/>
        <v>60.997280840759672</v>
      </c>
      <c r="G89" s="75">
        <f t="shared" si="39"/>
        <v>265000</v>
      </c>
      <c r="H89" s="75">
        <f>+H90+H91+H92+H93+H94</f>
        <v>175473</v>
      </c>
      <c r="I89" s="75">
        <f>+I90+I91+I92+I93+I94</f>
        <v>2284641</v>
      </c>
      <c r="J89" s="75">
        <f t="shared" si="39"/>
        <v>493756</v>
      </c>
      <c r="K89" s="75">
        <f t="shared" si="39"/>
        <v>738720</v>
      </c>
      <c r="L89" s="75">
        <f t="shared" si="39"/>
        <v>8766016</v>
      </c>
      <c r="M89" s="69">
        <f t="shared" si="37"/>
        <v>75.566265490624502</v>
      </c>
      <c r="N89" s="69">
        <f t="shared" si="38"/>
        <v>20.674254933439702</v>
      </c>
      <c r="P89" s="30"/>
    </row>
    <row r="90" spans="1:16" s="85" customFormat="1" ht="20.100000000000001" customHeight="1" x14ac:dyDescent="0.25">
      <c r="A90" s="70" t="s">
        <v>93</v>
      </c>
      <c r="B90" s="72">
        <v>2464710</v>
      </c>
      <c r="C90" s="72">
        <v>2466026</v>
      </c>
      <c r="D90" s="72">
        <v>735612</v>
      </c>
      <c r="E90" s="72">
        <v>503920</v>
      </c>
      <c r="F90" s="68">
        <f t="shared" ref="F90:F104" si="40">+E90/D90*100</f>
        <v>68.503504564906507</v>
      </c>
      <c r="G90" s="72"/>
      <c r="H90" s="72">
        <v>14793</v>
      </c>
      <c r="I90" s="72">
        <f>+E90+G90+H90</f>
        <v>518713</v>
      </c>
      <c r="J90" s="71">
        <v>257550</v>
      </c>
      <c r="K90" s="71">
        <f>+D90-I90</f>
        <v>216899</v>
      </c>
      <c r="L90" s="71">
        <f>+C90-I90</f>
        <v>1947313</v>
      </c>
      <c r="M90" s="78">
        <f t="shared" si="37"/>
        <v>70.514483178632219</v>
      </c>
      <c r="N90" s="78">
        <f t="shared" si="38"/>
        <v>21.034368656291537</v>
      </c>
      <c r="P90" s="30"/>
    </row>
    <row r="91" spans="1:16" s="85" customFormat="1" ht="20.100000000000001" customHeight="1" x14ac:dyDescent="0.25">
      <c r="A91" s="70" t="s">
        <v>94</v>
      </c>
      <c r="B91" s="72">
        <v>4296789</v>
      </c>
      <c r="C91" s="72">
        <v>4346789</v>
      </c>
      <c r="D91" s="72">
        <v>881970</v>
      </c>
      <c r="E91" s="72">
        <v>725166</v>
      </c>
      <c r="F91" s="68">
        <f t="shared" si="40"/>
        <v>82.221163985169568</v>
      </c>
      <c r="G91" s="72">
        <v>50000</v>
      </c>
      <c r="H91" s="72">
        <v>30408</v>
      </c>
      <c r="I91" s="72">
        <f t="shared" ref="I91:I94" si="41">+E91+G91+H91</f>
        <v>805574</v>
      </c>
      <c r="J91" s="71">
        <v>109209</v>
      </c>
      <c r="K91" s="71">
        <f>+D91-I91</f>
        <v>76396</v>
      </c>
      <c r="L91" s="71">
        <f>+C91-I91</f>
        <v>3541215</v>
      </c>
      <c r="M91" s="78">
        <f t="shared" si="37"/>
        <v>91.33802737054549</v>
      </c>
      <c r="N91" s="78">
        <f t="shared" si="38"/>
        <v>18.53262258646555</v>
      </c>
      <c r="P91" s="30"/>
    </row>
    <row r="92" spans="1:16" s="85" customFormat="1" ht="20.100000000000001" customHeight="1" x14ac:dyDescent="0.25">
      <c r="A92" s="70" t="s">
        <v>95</v>
      </c>
      <c r="B92" s="72">
        <v>1599804</v>
      </c>
      <c r="C92" s="72">
        <v>1545234</v>
      </c>
      <c r="D92" s="72">
        <v>569563</v>
      </c>
      <c r="E92" s="72">
        <v>221587</v>
      </c>
      <c r="F92" s="68">
        <f t="shared" si="40"/>
        <v>38.904739247458139</v>
      </c>
      <c r="G92" s="72">
        <v>65000</v>
      </c>
      <c r="H92" s="72">
        <v>125000</v>
      </c>
      <c r="I92" s="72">
        <f t="shared" si="41"/>
        <v>411587</v>
      </c>
      <c r="J92" s="71">
        <v>40340</v>
      </c>
      <c r="K92" s="71">
        <f>+D92-I92</f>
        <v>157976</v>
      </c>
      <c r="L92" s="71">
        <f>+C92-I92</f>
        <v>1133647</v>
      </c>
      <c r="M92" s="78">
        <f t="shared" si="37"/>
        <v>72.263647743972143</v>
      </c>
      <c r="N92" s="78">
        <f t="shared" si="38"/>
        <v>26.635901099768709</v>
      </c>
      <c r="P92" s="30"/>
    </row>
    <row r="93" spans="1:16" s="85" customFormat="1" ht="20.100000000000001" customHeight="1" x14ac:dyDescent="0.25">
      <c r="A93" s="81" t="s">
        <v>96</v>
      </c>
      <c r="B93" s="71">
        <v>2018512</v>
      </c>
      <c r="C93" s="71">
        <v>2107196</v>
      </c>
      <c r="D93" s="71">
        <v>723313</v>
      </c>
      <c r="E93" s="71">
        <v>298093</v>
      </c>
      <c r="F93" s="68">
        <f t="shared" si="40"/>
        <v>41.21217232373813</v>
      </c>
      <c r="G93" s="71">
        <v>150000</v>
      </c>
      <c r="H93" s="71">
        <v>5272</v>
      </c>
      <c r="I93" s="72">
        <f t="shared" si="41"/>
        <v>453365</v>
      </c>
      <c r="J93" s="71">
        <v>70749</v>
      </c>
      <c r="K93" s="71">
        <f>+D93-I93</f>
        <v>269948</v>
      </c>
      <c r="L93" s="71">
        <f>+C93-I93</f>
        <v>1653831</v>
      </c>
      <c r="M93" s="78">
        <f t="shared" si="37"/>
        <v>62.678950882951092</v>
      </c>
      <c r="N93" s="78">
        <f t="shared" si="38"/>
        <v>21.515084500919706</v>
      </c>
      <c r="P93" s="30"/>
    </row>
    <row r="94" spans="1:16" s="85" customFormat="1" ht="20.100000000000001" customHeight="1" x14ac:dyDescent="0.25">
      <c r="A94" s="70" t="s">
        <v>97</v>
      </c>
      <c r="B94" s="72">
        <v>585412</v>
      </c>
      <c r="C94" s="72">
        <v>585412</v>
      </c>
      <c r="D94" s="72">
        <v>112903</v>
      </c>
      <c r="E94" s="72">
        <v>95402</v>
      </c>
      <c r="F94" s="68">
        <f t="shared" si="40"/>
        <v>84.49908328388085</v>
      </c>
      <c r="G94" s="72"/>
      <c r="H94" s="72"/>
      <c r="I94" s="72">
        <f t="shared" si="41"/>
        <v>95402</v>
      </c>
      <c r="J94" s="71">
        <v>15908</v>
      </c>
      <c r="K94" s="71">
        <f>+D94-I94</f>
        <v>17501</v>
      </c>
      <c r="L94" s="71">
        <f>+C94-I94</f>
        <v>490010</v>
      </c>
      <c r="M94" s="78">
        <f t="shared" si="37"/>
        <v>84.49908328388085</v>
      </c>
      <c r="N94" s="78">
        <f t="shared" si="38"/>
        <v>16.296556954760067</v>
      </c>
      <c r="P94" s="30"/>
    </row>
    <row r="95" spans="1:16" s="85" customFormat="1" ht="24.95" customHeight="1" x14ac:dyDescent="0.25">
      <c r="A95" s="66" t="s">
        <v>98</v>
      </c>
      <c r="B95" s="75">
        <f>+B96+B97+B98+B99+B100+B101</f>
        <v>5007469</v>
      </c>
      <c r="C95" s="75">
        <f>+C96+C97+C98+C99+C100+C101</f>
        <v>5056569</v>
      </c>
      <c r="D95" s="75">
        <f>+D96+D97+D98+D99+D100+D101</f>
        <v>1164954</v>
      </c>
      <c r="E95" s="75">
        <f>+E96+E97+E98+E99+E100+E101</f>
        <v>806898</v>
      </c>
      <c r="F95" s="68">
        <f t="shared" si="40"/>
        <v>69.264365803284932</v>
      </c>
      <c r="G95" s="75">
        <f t="shared" ref="G95:L95" si="42">+G96+G97+G98+G99+G100+G101</f>
        <v>0</v>
      </c>
      <c r="H95" s="75">
        <f>+H96+H97+H98+H99+H100+H101</f>
        <v>75815</v>
      </c>
      <c r="I95" s="75">
        <f t="shared" si="42"/>
        <v>882713</v>
      </c>
      <c r="J95" s="75">
        <f t="shared" si="42"/>
        <v>127743</v>
      </c>
      <c r="K95" s="75">
        <f t="shared" si="42"/>
        <v>282241</v>
      </c>
      <c r="L95" s="75">
        <f t="shared" si="42"/>
        <v>4173856</v>
      </c>
      <c r="M95" s="69">
        <f t="shared" si="37"/>
        <v>75.772348092714395</v>
      </c>
      <c r="N95" s="69">
        <f t="shared" si="38"/>
        <v>17.456757734345167</v>
      </c>
      <c r="P95" s="30"/>
    </row>
    <row r="96" spans="1:16" s="85" customFormat="1" ht="20.100000000000001" customHeight="1" x14ac:dyDescent="0.25">
      <c r="A96" s="70" t="s">
        <v>99</v>
      </c>
      <c r="B96" s="72">
        <v>491501</v>
      </c>
      <c r="C96" s="72">
        <v>491651</v>
      </c>
      <c r="D96" s="72">
        <v>104374</v>
      </c>
      <c r="E96" s="72">
        <v>63402</v>
      </c>
      <c r="F96" s="68">
        <f t="shared" si="40"/>
        <v>60.745013125874259</v>
      </c>
      <c r="G96" s="72"/>
      <c r="H96" s="72"/>
      <c r="I96" s="72">
        <f>+E96+G96+H96</f>
        <v>63402</v>
      </c>
      <c r="J96" s="71">
        <v>12492</v>
      </c>
      <c r="K96" s="71">
        <f t="shared" ref="K96:K101" si="43">+D96-I96</f>
        <v>40972</v>
      </c>
      <c r="L96" s="71">
        <f t="shared" ref="L96:L101" si="44">+C96-I96</f>
        <v>428249</v>
      </c>
      <c r="M96" s="78">
        <f t="shared" si="37"/>
        <v>60.745013125874259</v>
      </c>
      <c r="N96" s="78">
        <f t="shared" si="38"/>
        <v>12.895732948778708</v>
      </c>
      <c r="P96" s="30"/>
    </row>
    <row r="97" spans="1:16" s="85" customFormat="1" ht="20.100000000000001" customHeight="1" x14ac:dyDescent="0.25">
      <c r="A97" s="70" t="s">
        <v>100</v>
      </c>
      <c r="B97" s="72">
        <v>1362426</v>
      </c>
      <c r="C97" s="72">
        <v>1387426</v>
      </c>
      <c r="D97" s="72">
        <v>319108</v>
      </c>
      <c r="E97" s="72">
        <v>203376</v>
      </c>
      <c r="F97" s="68">
        <f t="shared" si="40"/>
        <v>63.732654775185829</v>
      </c>
      <c r="G97" s="72"/>
      <c r="H97" s="72">
        <v>63426</v>
      </c>
      <c r="I97" s="72">
        <f t="shared" ref="I97:I101" si="45">+E97+G97+H97</f>
        <v>266802</v>
      </c>
      <c r="J97" s="71">
        <v>32941</v>
      </c>
      <c r="K97" s="71">
        <f t="shared" si="43"/>
        <v>52306</v>
      </c>
      <c r="L97" s="71">
        <f t="shared" si="44"/>
        <v>1120624</v>
      </c>
      <c r="M97" s="78">
        <f t="shared" si="37"/>
        <v>83.60868420722764</v>
      </c>
      <c r="N97" s="78">
        <f t="shared" si="38"/>
        <v>19.229998572896861</v>
      </c>
      <c r="P97" s="30"/>
    </row>
    <row r="98" spans="1:16" s="85" customFormat="1" ht="20.100000000000001" customHeight="1" x14ac:dyDescent="0.25">
      <c r="A98" s="70" t="s">
        <v>101</v>
      </c>
      <c r="B98" s="72">
        <v>397467</v>
      </c>
      <c r="C98" s="72">
        <v>421967</v>
      </c>
      <c r="D98" s="72">
        <v>132816</v>
      </c>
      <c r="E98" s="72">
        <v>109865</v>
      </c>
      <c r="F98" s="68">
        <f t="shared" si="40"/>
        <v>82.719702445488494</v>
      </c>
      <c r="G98" s="72"/>
      <c r="H98" s="72"/>
      <c r="I98" s="72">
        <f t="shared" si="45"/>
        <v>109865</v>
      </c>
      <c r="J98" s="71">
        <v>14828</v>
      </c>
      <c r="K98" s="71">
        <f t="shared" si="43"/>
        <v>22951</v>
      </c>
      <c r="L98" s="71">
        <f t="shared" si="44"/>
        <v>312102</v>
      </c>
      <c r="M98" s="78">
        <f t="shared" si="37"/>
        <v>82.719702445488494</v>
      </c>
      <c r="N98" s="78">
        <f t="shared" si="38"/>
        <v>26.036396211078117</v>
      </c>
      <c r="P98" s="30"/>
    </row>
    <row r="99" spans="1:16" s="85" customFormat="1" ht="20.100000000000001" customHeight="1" x14ac:dyDescent="0.25">
      <c r="A99" s="70" t="s">
        <v>102</v>
      </c>
      <c r="B99" s="72">
        <v>211065</v>
      </c>
      <c r="C99" s="72">
        <v>210915</v>
      </c>
      <c r="D99" s="72">
        <v>43632</v>
      </c>
      <c r="E99" s="72">
        <v>34067</v>
      </c>
      <c r="F99" s="68">
        <f t="shared" si="40"/>
        <v>78.078016134946822</v>
      </c>
      <c r="G99" s="72"/>
      <c r="H99" s="72"/>
      <c r="I99" s="72">
        <f t="shared" si="45"/>
        <v>34067</v>
      </c>
      <c r="J99" s="71">
        <v>6351</v>
      </c>
      <c r="K99" s="71">
        <f t="shared" si="43"/>
        <v>9565</v>
      </c>
      <c r="L99" s="71">
        <f t="shared" si="44"/>
        <v>176848</v>
      </c>
      <c r="M99" s="78">
        <f t="shared" si="37"/>
        <v>78.078016134946822</v>
      </c>
      <c r="N99" s="78">
        <f t="shared" si="38"/>
        <v>16.152004361946755</v>
      </c>
      <c r="P99" s="30"/>
    </row>
    <row r="100" spans="1:16" s="85" customFormat="1" ht="20.100000000000001" customHeight="1" x14ac:dyDescent="0.25">
      <c r="A100" s="70" t="s">
        <v>103</v>
      </c>
      <c r="B100" s="72">
        <v>1931410</v>
      </c>
      <c r="C100" s="72">
        <v>1931410</v>
      </c>
      <c r="D100" s="72">
        <v>383290</v>
      </c>
      <c r="E100" s="72">
        <v>306496</v>
      </c>
      <c r="F100" s="68">
        <f t="shared" si="40"/>
        <v>79.964517728090996</v>
      </c>
      <c r="G100" s="72"/>
      <c r="H100" s="72">
        <v>1156</v>
      </c>
      <c r="I100" s="72">
        <f t="shared" si="45"/>
        <v>307652</v>
      </c>
      <c r="J100" s="71">
        <v>50280</v>
      </c>
      <c r="K100" s="71">
        <f t="shared" si="43"/>
        <v>75638</v>
      </c>
      <c r="L100" s="71">
        <f t="shared" si="44"/>
        <v>1623758</v>
      </c>
      <c r="M100" s="78">
        <f t="shared" si="37"/>
        <v>80.266117039317493</v>
      </c>
      <c r="N100" s="78">
        <f t="shared" si="38"/>
        <v>15.928880972967935</v>
      </c>
      <c r="P100" s="30"/>
    </row>
    <row r="101" spans="1:16" s="85" customFormat="1" ht="19.5" customHeight="1" x14ac:dyDescent="0.25">
      <c r="A101" s="70" t="s">
        <v>104</v>
      </c>
      <c r="B101" s="72">
        <v>613600</v>
      </c>
      <c r="C101" s="72">
        <v>613200</v>
      </c>
      <c r="D101" s="72">
        <v>181734</v>
      </c>
      <c r="E101" s="72">
        <v>89692</v>
      </c>
      <c r="F101" s="68">
        <f t="shared" si="40"/>
        <v>49.353450647649858</v>
      </c>
      <c r="G101" s="72"/>
      <c r="H101" s="72">
        <v>11233</v>
      </c>
      <c r="I101" s="72">
        <f t="shared" si="45"/>
        <v>100925</v>
      </c>
      <c r="J101" s="71">
        <v>10851</v>
      </c>
      <c r="K101" s="71">
        <f t="shared" si="43"/>
        <v>80809</v>
      </c>
      <c r="L101" s="71">
        <f t="shared" si="44"/>
        <v>512275</v>
      </c>
      <c r="M101" s="78">
        <f t="shared" si="37"/>
        <v>55.534462456117183</v>
      </c>
      <c r="N101" s="78">
        <f t="shared" si="38"/>
        <v>16.458741030658839</v>
      </c>
      <c r="P101" s="30"/>
    </row>
    <row r="102" spans="1:16" s="85" customFormat="1" ht="24.95" customHeight="1" x14ac:dyDescent="0.25">
      <c r="A102" s="66" t="s">
        <v>105</v>
      </c>
      <c r="B102" s="75">
        <f t="shared" ref="B102:L102" si="46">+B103+B104</f>
        <v>367434</v>
      </c>
      <c r="C102" s="75">
        <f t="shared" si="46"/>
        <v>367434</v>
      </c>
      <c r="D102" s="75">
        <f t="shared" si="46"/>
        <v>74832</v>
      </c>
      <c r="E102" s="75">
        <f t="shared" si="46"/>
        <v>62977</v>
      </c>
      <c r="F102" s="68">
        <f t="shared" si="40"/>
        <v>84.157846910412658</v>
      </c>
      <c r="G102" s="75">
        <f t="shared" si="46"/>
        <v>0</v>
      </c>
      <c r="H102" s="75">
        <f t="shared" si="46"/>
        <v>821</v>
      </c>
      <c r="I102" s="75">
        <f t="shared" si="46"/>
        <v>63798</v>
      </c>
      <c r="J102" s="75">
        <f t="shared" si="46"/>
        <v>10042</v>
      </c>
      <c r="K102" s="75">
        <f t="shared" si="46"/>
        <v>11034</v>
      </c>
      <c r="L102" s="75">
        <f t="shared" si="46"/>
        <v>303636</v>
      </c>
      <c r="M102" s="69">
        <f t="shared" si="37"/>
        <v>85.254971135343169</v>
      </c>
      <c r="N102" s="69">
        <f t="shared" si="38"/>
        <v>17.363118274302323</v>
      </c>
      <c r="P102" s="30"/>
    </row>
    <row r="103" spans="1:16" ht="20.100000000000001" customHeight="1" x14ac:dyDescent="0.2">
      <c r="A103" s="70" t="s">
        <v>105</v>
      </c>
      <c r="B103" s="72">
        <v>367434</v>
      </c>
      <c r="C103" s="72">
        <v>367434</v>
      </c>
      <c r="D103" s="72">
        <v>74832</v>
      </c>
      <c r="E103" s="72">
        <v>62977</v>
      </c>
      <c r="F103" s="68">
        <f t="shared" si="40"/>
        <v>84.157846910412658</v>
      </c>
      <c r="G103" s="72"/>
      <c r="H103" s="72">
        <v>821</v>
      </c>
      <c r="I103" s="72">
        <f>+E103+G103+H103</f>
        <v>63798</v>
      </c>
      <c r="J103" s="71">
        <v>10042</v>
      </c>
      <c r="K103" s="71">
        <f>+D103-I103</f>
        <v>11034</v>
      </c>
      <c r="L103" s="71">
        <f>+C103-I103</f>
        <v>303636</v>
      </c>
      <c r="M103" s="78">
        <f t="shared" si="37"/>
        <v>85.254971135343169</v>
      </c>
      <c r="N103" s="78">
        <f t="shared" si="38"/>
        <v>17.363118274302323</v>
      </c>
      <c r="P103" s="30"/>
    </row>
    <row r="104" spans="1:16" ht="20.100000000000001" hidden="1" customHeight="1" x14ac:dyDescent="0.2">
      <c r="A104" s="70" t="s">
        <v>106</v>
      </c>
      <c r="B104" s="72"/>
      <c r="C104" s="72"/>
      <c r="D104" s="72"/>
      <c r="E104" s="72"/>
      <c r="F104" s="68" t="e">
        <f t="shared" si="40"/>
        <v>#DIV/0!</v>
      </c>
      <c r="G104" s="72"/>
      <c r="H104" s="72"/>
      <c r="I104" s="72">
        <f>+E104+G104+H104</f>
        <v>0</v>
      </c>
      <c r="J104" s="71"/>
      <c r="K104" s="71">
        <f>+D104-I104</f>
        <v>0</v>
      </c>
      <c r="L104" s="71"/>
      <c r="M104" s="73"/>
      <c r="N104" s="87"/>
      <c r="P104" s="30"/>
    </row>
    <row r="105" spans="1:16" x14ac:dyDescent="0.25">
      <c r="A105" s="88"/>
      <c r="B105" s="89"/>
      <c r="C105" s="89"/>
      <c r="D105" s="89"/>
      <c r="E105" s="90" t="s">
        <v>107</v>
      </c>
      <c r="F105" s="90"/>
      <c r="G105" s="91"/>
      <c r="H105" s="89"/>
      <c r="I105" s="89"/>
      <c r="J105" s="90"/>
      <c r="K105" s="92"/>
      <c r="L105" s="89"/>
      <c r="M105" s="93"/>
      <c r="N105" s="94"/>
    </row>
    <row r="106" spans="1:16" s="2" customFormat="1" x14ac:dyDescent="0.25">
      <c r="A106" s="95"/>
      <c r="B106" s="96"/>
      <c r="C106" s="96"/>
      <c r="D106" s="96"/>
      <c r="E106" s="96"/>
      <c r="F106" s="96" t="s">
        <v>108</v>
      </c>
      <c r="G106" s="96"/>
      <c r="H106" s="96"/>
      <c r="I106" s="96"/>
      <c r="J106" s="96"/>
      <c r="K106" s="96"/>
      <c r="L106" s="97"/>
      <c r="M106" s="98"/>
      <c r="N106" s="98"/>
      <c r="P106" s="19"/>
    </row>
    <row r="107" spans="1:16" s="2" customFormat="1" x14ac:dyDescent="0.25">
      <c r="A107" s="95"/>
      <c r="B107" s="96"/>
      <c r="C107" s="96"/>
      <c r="D107" s="96"/>
      <c r="E107" s="96"/>
      <c r="F107" s="96"/>
      <c r="G107" s="99"/>
      <c r="H107" s="96"/>
      <c r="I107" s="96"/>
      <c r="J107" s="100"/>
      <c r="K107" s="97"/>
      <c r="L107" s="97"/>
      <c r="M107" s="98"/>
      <c r="N107" s="98"/>
      <c r="P107" s="3"/>
    </row>
    <row r="108" spans="1:16" ht="23.25" x14ac:dyDescent="0.2">
      <c r="A108" s="101" t="s">
        <v>31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P108" s="3"/>
    </row>
    <row r="109" spans="1:16" x14ac:dyDescent="0.2">
      <c r="A109" s="102"/>
      <c r="B109" s="103"/>
      <c r="C109" s="104"/>
      <c r="D109" s="104"/>
      <c r="E109" s="104"/>
      <c r="F109" s="104"/>
      <c r="G109" s="105"/>
      <c r="H109" s="104"/>
      <c r="I109" s="104"/>
      <c r="J109" s="104"/>
      <c r="K109" s="102"/>
      <c r="L109" s="102"/>
      <c r="M109" s="106"/>
      <c r="N109" s="106"/>
    </row>
    <row r="110" spans="1:16" ht="54.95" customHeight="1" x14ac:dyDescent="0.2">
      <c r="A110" s="107" t="s">
        <v>6</v>
      </c>
      <c r="B110" s="108" t="s">
        <v>7</v>
      </c>
      <c r="C110" s="108"/>
      <c r="D110" s="109" t="s">
        <v>8</v>
      </c>
      <c r="E110" s="109" t="s">
        <v>9</v>
      </c>
      <c r="F110" s="109"/>
      <c r="G110" s="109"/>
      <c r="H110" s="110" t="s">
        <v>10</v>
      </c>
      <c r="I110" s="111" t="s">
        <v>11</v>
      </c>
      <c r="J110" s="109" t="s">
        <v>12</v>
      </c>
      <c r="K110" s="109" t="s">
        <v>13</v>
      </c>
      <c r="L110" s="109"/>
      <c r="M110" s="6" t="s">
        <v>14</v>
      </c>
      <c r="N110" s="7"/>
    </row>
    <row r="111" spans="1:16" ht="60" customHeight="1" x14ac:dyDescent="0.2">
      <c r="A111" s="107"/>
      <c r="B111" s="112" t="s">
        <v>15</v>
      </c>
      <c r="C111" s="112" t="s">
        <v>16</v>
      </c>
      <c r="D111" s="109"/>
      <c r="E111" s="112" t="s">
        <v>17</v>
      </c>
      <c r="F111" s="14" t="s">
        <v>14</v>
      </c>
      <c r="G111" s="113" t="s">
        <v>18</v>
      </c>
      <c r="H111" s="110"/>
      <c r="I111" s="114"/>
      <c r="J111" s="109"/>
      <c r="K111" s="112" t="s">
        <v>19</v>
      </c>
      <c r="L111" s="112" t="s">
        <v>20</v>
      </c>
      <c r="M111" s="115" t="s">
        <v>21</v>
      </c>
      <c r="N111" s="115" t="s">
        <v>22</v>
      </c>
    </row>
    <row r="112" spans="1:16" ht="30" customHeight="1" x14ac:dyDescent="0.2">
      <c r="A112" s="107"/>
      <c r="B112" s="21">
        <v>1</v>
      </c>
      <c r="C112" s="21">
        <v>2</v>
      </c>
      <c r="D112" s="21">
        <v>3</v>
      </c>
      <c r="E112" s="21">
        <v>4</v>
      </c>
      <c r="F112" s="21" t="s">
        <v>23</v>
      </c>
      <c r="G112" s="16">
        <v>6</v>
      </c>
      <c r="H112" s="16">
        <v>7</v>
      </c>
      <c r="I112" s="16" t="s">
        <v>24</v>
      </c>
      <c r="J112" s="21">
        <v>9</v>
      </c>
      <c r="K112" s="14" t="s">
        <v>25</v>
      </c>
      <c r="L112" s="14" t="s">
        <v>26</v>
      </c>
      <c r="M112" s="22" t="s">
        <v>27</v>
      </c>
      <c r="N112" s="22" t="s">
        <v>28</v>
      </c>
    </row>
    <row r="113" spans="1:16" ht="10.5" customHeight="1" x14ac:dyDescent="0.2">
      <c r="A113" s="116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8"/>
    </row>
    <row r="114" spans="1:16" ht="35.1" customHeight="1" x14ac:dyDescent="0.2">
      <c r="A114" s="119" t="s">
        <v>109</v>
      </c>
      <c r="B114" s="120">
        <f>+B116+B120+B146+B166+B169+B176+B184+B234+B143</f>
        <v>188972310</v>
      </c>
      <c r="C114" s="120">
        <f>+C116+C120+C146+C166+C169+C176+C184+C234+C143</f>
        <v>189073310</v>
      </c>
      <c r="D114" s="120">
        <f>+D116+D120+D146+D166+D169+D176+D184+D234+D143</f>
        <v>180255936</v>
      </c>
      <c r="E114" s="120">
        <f>+E116+E120+E146+E166+E169+E176+E184+E234+E143</f>
        <v>28385900</v>
      </c>
      <c r="F114" s="121">
        <f>+E114/D114*100</f>
        <v>15.747553523008529</v>
      </c>
      <c r="G114" s="120">
        <f>+G116+G120+G146+G166+G169+G176+G184+G234+G143</f>
        <v>35642173</v>
      </c>
      <c r="H114" s="120">
        <f>+H116+H120+H146+H166+H169+H176+H184+H234+H143</f>
        <v>9683652</v>
      </c>
      <c r="I114" s="120">
        <f>+I116+I120+I146+I166+I169+I176+I184+I234</f>
        <v>73711725</v>
      </c>
      <c r="J114" s="120">
        <f>+J116+J120+J146+J166+J169+J176+J184+J234+J143</f>
        <v>15797412</v>
      </c>
      <c r="K114" s="120">
        <f>+K116+K120+K146+K166+K169+K176+K184+K234</f>
        <v>106344211</v>
      </c>
      <c r="L114" s="120">
        <f>+L116+L120+L146+L166+L169+L176+L184+L234</f>
        <v>115161585</v>
      </c>
      <c r="M114" s="122">
        <f>+I114/D114*100</f>
        <v>40.892814203910596</v>
      </c>
      <c r="N114" s="122">
        <f>+I114/C114*100</f>
        <v>38.985790749630397</v>
      </c>
      <c r="P114" s="30"/>
    </row>
    <row r="115" spans="1:16" ht="8.25" customHeight="1" x14ac:dyDescent="0.2">
      <c r="A115" s="123"/>
      <c r="B115" s="124"/>
      <c r="C115" s="124"/>
      <c r="D115" s="124"/>
      <c r="E115" s="124"/>
      <c r="F115" s="125"/>
      <c r="G115" s="124"/>
      <c r="H115" s="124"/>
      <c r="I115" s="124"/>
      <c r="J115" s="124"/>
      <c r="K115" s="124"/>
      <c r="L115" s="124"/>
      <c r="M115" s="124"/>
      <c r="N115" s="126"/>
    </row>
    <row r="116" spans="1:16" s="64" customFormat="1" ht="30" customHeight="1" x14ac:dyDescent="0.2">
      <c r="A116" s="127" t="s">
        <v>34</v>
      </c>
      <c r="B116" s="128">
        <f>+B117+B119</f>
        <v>20286132</v>
      </c>
      <c r="C116" s="128">
        <f t="shared" ref="C116:E116" si="47">+C117+C119</f>
        <v>20286132</v>
      </c>
      <c r="D116" s="128">
        <f t="shared" si="47"/>
        <v>13733493</v>
      </c>
      <c r="E116" s="128">
        <f t="shared" si="47"/>
        <v>13041000</v>
      </c>
      <c r="F116" s="129">
        <f>+E116/D116*100</f>
        <v>94.957633866344125</v>
      </c>
      <c r="G116" s="128">
        <f t="shared" ref="G116:L116" si="48">+G117+G119</f>
        <v>0</v>
      </c>
      <c r="H116" s="128">
        <f t="shared" si="48"/>
        <v>0</v>
      </c>
      <c r="I116" s="128">
        <f t="shared" si="48"/>
        <v>13041000</v>
      </c>
      <c r="J116" s="128">
        <f t="shared" si="48"/>
        <v>13041000</v>
      </c>
      <c r="K116" s="128">
        <f t="shared" si="48"/>
        <v>692493</v>
      </c>
      <c r="L116" s="128">
        <f t="shared" si="48"/>
        <v>7245132</v>
      </c>
      <c r="M116" s="77">
        <f t="shared" ref="M116:M187" si="49">+I116/D116*100</f>
        <v>94.957633866344125</v>
      </c>
      <c r="N116" s="77">
        <f t="shared" ref="N116:N187" si="50">+I116/C116*100</f>
        <v>64.285295984468604</v>
      </c>
      <c r="P116" s="19"/>
    </row>
    <row r="117" spans="1:16" s="43" customFormat="1" ht="24.95" customHeight="1" x14ac:dyDescent="0.2">
      <c r="A117" s="130" t="s">
        <v>35</v>
      </c>
      <c r="B117" s="131">
        <f>+B118</f>
        <v>735832</v>
      </c>
      <c r="C117" s="131">
        <f>+C118</f>
        <v>735832</v>
      </c>
      <c r="D117" s="131">
        <f t="shared" ref="D117:I117" si="51">+D118</f>
        <v>692493</v>
      </c>
      <c r="E117" s="131">
        <f t="shared" si="51"/>
        <v>0</v>
      </c>
      <c r="F117" s="132">
        <f t="shared" ref="F117:F201" si="52">+E117/D117*100</f>
        <v>0</v>
      </c>
      <c r="G117" s="131">
        <f t="shared" si="51"/>
        <v>0</v>
      </c>
      <c r="H117" s="131">
        <f t="shared" si="51"/>
        <v>0</v>
      </c>
      <c r="I117" s="131">
        <f t="shared" si="51"/>
        <v>0</v>
      </c>
      <c r="J117" s="131">
        <f>SUM(J118:J118)</f>
        <v>0</v>
      </c>
      <c r="K117" s="131">
        <f t="shared" ref="K117:K183" si="53">+D117-I117</f>
        <v>692493</v>
      </c>
      <c r="L117" s="131">
        <f t="shared" ref="L117:L187" si="54">+C117-I117</f>
        <v>735832</v>
      </c>
      <c r="M117" s="133">
        <f t="shared" si="49"/>
        <v>0</v>
      </c>
      <c r="N117" s="133">
        <f t="shared" si="50"/>
        <v>0</v>
      </c>
      <c r="P117" s="65"/>
    </row>
    <row r="118" spans="1:16" s="138" customFormat="1" ht="20.100000000000001" customHeight="1" x14ac:dyDescent="0.2">
      <c r="A118" s="84" t="s">
        <v>110</v>
      </c>
      <c r="B118" s="134">
        <f>43339+692493</f>
        <v>735832</v>
      </c>
      <c r="C118" s="134">
        <v>735832</v>
      </c>
      <c r="D118" s="134">
        <v>692493</v>
      </c>
      <c r="E118" s="134"/>
      <c r="F118" s="132">
        <f t="shared" si="52"/>
        <v>0</v>
      </c>
      <c r="G118" s="134"/>
      <c r="H118" s="135"/>
      <c r="I118" s="136">
        <f>+E118+G118+H118</f>
        <v>0</v>
      </c>
      <c r="J118" s="137"/>
      <c r="K118" s="71">
        <f t="shared" si="53"/>
        <v>692493</v>
      </c>
      <c r="L118" s="71">
        <f t="shared" si="54"/>
        <v>735832</v>
      </c>
      <c r="M118" s="78">
        <f t="shared" si="49"/>
        <v>0</v>
      </c>
      <c r="N118" s="78">
        <f t="shared" si="50"/>
        <v>0</v>
      </c>
      <c r="P118" s="44"/>
    </row>
    <row r="119" spans="1:16" s="138" customFormat="1" ht="24.95" customHeight="1" x14ac:dyDescent="0.2">
      <c r="A119" s="130" t="s">
        <v>39</v>
      </c>
      <c r="B119" s="135">
        <f>850000*23+300</f>
        <v>19550300</v>
      </c>
      <c r="C119" s="135">
        <v>19550300</v>
      </c>
      <c r="D119" s="131">
        <v>13041000</v>
      </c>
      <c r="E119" s="135">
        <v>13041000</v>
      </c>
      <c r="F119" s="132">
        <f t="shared" si="52"/>
        <v>100</v>
      </c>
      <c r="G119" s="135"/>
      <c r="H119" s="139"/>
      <c r="I119" s="136">
        <f>+E119+G119+H119</f>
        <v>13041000</v>
      </c>
      <c r="J119" s="131">
        <v>13041000</v>
      </c>
      <c r="K119" s="131">
        <f t="shared" si="53"/>
        <v>0</v>
      </c>
      <c r="L119" s="131">
        <f t="shared" si="54"/>
        <v>6509300</v>
      </c>
      <c r="M119" s="133">
        <f t="shared" si="49"/>
        <v>100</v>
      </c>
      <c r="N119" s="133">
        <f t="shared" si="50"/>
        <v>66.704858748970608</v>
      </c>
      <c r="P119" s="19"/>
    </row>
    <row r="120" spans="1:16" s="140" customFormat="1" ht="30" customHeight="1" x14ac:dyDescent="0.2">
      <c r="A120" s="127" t="s">
        <v>111</v>
      </c>
      <c r="B120" s="128">
        <f>+B121+B130+B140</f>
        <v>6903847</v>
      </c>
      <c r="C120" s="128">
        <f t="shared" ref="C120:E120" si="55">+C121+C130+C140</f>
        <v>6903847</v>
      </c>
      <c r="D120" s="128">
        <f t="shared" si="55"/>
        <v>6808606</v>
      </c>
      <c r="E120" s="128">
        <f t="shared" si="55"/>
        <v>105747</v>
      </c>
      <c r="F120" s="129">
        <f t="shared" si="52"/>
        <v>1.5531373088705676</v>
      </c>
      <c r="G120" s="128">
        <f>+G121+G130+G140</f>
        <v>1594464</v>
      </c>
      <c r="H120" s="128">
        <f t="shared" ref="H120:L120" si="56">+H121+H130+H140</f>
        <v>0</v>
      </c>
      <c r="I120" s="128">
        <f t="shared" si="56"/>
        <v>1700211</v>
      </c>
      <c r="J120" s="128">
        <f t="shared" si="56"/>
        <v>80000</v>
      </c>
      <c r="K120" s="128">
        <f t="shared" si="56"/>
        <v>5108395</v>
      </c>
      <c r="L120" s="128">
        <f t="shared" si="56"/>
        <v>5203636</v>
      </c>
      <c r="M120" s="77">
        <f t="shared" si="49"/>
        <v>24.971499305437852</v>
      </c>
      <c r="N120" s="77">
        <f t="shared" si="50"/>
        <v>24.627008680812306</v>
      </c>
      <c r="P120" s="19"/>
    </row>
    <row r="121" spans="1:16" ht="24.95" customHeight="1" x14ac:dyDescent="0.2">
      <c r="A121" s="130" t="s">
        <v>112</v>
      </c>
      <c r="B121" s="131">
        <f>+B122+B123+B124+B125+B126+B127+B129+B128</f>
        <v>4986860</v>
      </c>
      <c r="C121" s="131">
        <f t="shared" ref="C121:E121" si="57">+C122+C123+C124+C125+C126+C127+C129+C128</f>
        <v>4986860</v>
      </c>
      <c r="D121" s="131">
        <f t="shared" si="57"/>
        <v>4891619</v>
      </c>
      <c r="E121" s="131">
        <f t="shared" si="57"/>
        <v>90821</v>
      </c>
      <c r="F121" s="132">
        <f t="shared" si="52"/>
        <v>1.856665451663345</v>
      </c>
      <c r="G121" s="131">
        <f t="shared" ref="G121:L121" si="58">+G122+G123+G124+G125+G126+G127+G129+G128</f>
        <v>996788</v>
      </c>
      <c r="H121" s="131">
        <f t="shared" si="58"/>
        <v>0</v>
      </c>
      <c r="I121" s="131">
        <f t="shared" si="58"/>
        <v>1087609</v>
      </c>
      <c r="J121" s="131">
        <f t="shared" si="58"/>
        <v>80000</v>
      </c>
      <c r="K121" s="131">
        <f t="shared" si="58"/>
        <v>3804010</v>
      </c>
      <c r="L121" s="131">
        <f t="shared" si="58"/>
        <v>3899251</v>
      </c>
      <c r="M121" s="69">
        <f t="shared" si="49"/>
        <v>22.234131480804209</v>
      </c>
      <c r="N121" s="69">
        <f t="shared" si="50"/>
        <v>21.80949535378976</v>
      </c>
      <c r="P121" s="44"/>
    </row>
    <row r="122" spans="1:16" ht="20.100000000000001" customHeight="1" x14ac:dyDescent="0.2">
      <c r="A122" s="84" t="s">
        <v>113</v>
      </c>
      <c r="B122" s="134">
        <v>23070</v>
      </c>
      <c r="C122" s="134">
        <v>23070</v>
      </c>
      <c r="D122" s="134"/>
      <c r="E122" s="134"/>
      <c r="F122" s="132" t="e">
        <f t="shared" si="52"/>
        <v>#DIV/0!</v>
      </c>
      <c r="G122" s="134"/>
      <c r="H122" s="134"/>
      <c r="I122" s="137">
        <f>+E122+G122+H122</f>
        <v>0</v>
      </c>
      <c r="J122" s="137"/>
      <c r="K122" s="71">
        <f t="shared" si="53"/>
        <v>0</v>
      </c>
      <c r="L122" s="71">
        <f t="shared" si="54"/>
        <v>23070</v>
      </c>
      <c r="M122" s="78" t="e">
        <f t="shared" si="49"/>
        <v>#DIV/0!</v>
      </c>
      <c r="N122" s="78">
        <f t="shared" si="50"/>
        <v>0</v>
      </c>
    </row>
    <row r="123" spans="1:16" ht="20.100000000000001" hidden="1" customHeight="1" x14ac:dyDescent="0.2">
      <c r="A123" s="141" t="s">
        <v>114</v>
      </c>
      <c r="B123" s="142"/>
      <c r="C123" s="134"/>
      <c r="D123" s="134"/>
      <c r="E123" s="134"/>
      <c r="F123" s="132" t="e">
        <f t="shared" si="52"/>
        <v>#DIV/0!</v>
      </c>
      <c r="G123" s="134"/>
      <c r="H123" s="134"/>
      <c r="I123" s="137">
        <f t="shared" ref="I123:I129" si="59">+E123+G123+H123</f>
        <v>0</v>
      </c>
      <c r="J123" s="137"/>
      <c r="K123" s="71">
        <f t="shared" si="53"/>
        <v>0</v>
      </c>
      <c r="L123" s="71">
        <f t="shared" si="54"/>
        <v>0</v>
      </c>
      <c r="M123" s="78" t="e">
        <f t="shared" si="49"/>
        <v>#DIV/0!</v>
      </c>
      <c r="N123" s="78" t="e">
        <f t="shared" si="50"/>
        <v>#DIV/0!</v>
      </c>
    </row>
    <row r="124" spans="1:16" ht="20.100000000000001" customHeight="1" x14ac:dyDescent="0.2">
      <c r="A124" s="84" t="s">
        <v>115</v>
      </c>
      <c r="B124" s="134">
        <v>13862</v>
      </c>
      <c r="C124" s="134">
        <v>13862</v>
      </c>
      <c r="D124" s="134"/>
      <c r="E124" s="134"/>
      <c r="F124" s="132" t="e">
        <f t="shared" si="52"/>
        <v>#DIV/0!</v>
      </c>
      <c r="G124" s="134"/>
      <c r="H124" s="134"/>
      <c r="I124" s="137">
        <f t="shared" si="59"/>
        <v>0</v>
      </c>
      <c r="J124" s="137"/>
      <c r="K124" s="71">
        <f t="shared" si="53"/>
        <v>0</v>
      </c>
      <c r="L124" s="71">
        <f t="shared" si="54"/>
        <v>13862</v>
      </c>
      <c r="M124" s="78" t="e">
        <f t="shared" si="49"/>
        <v>#DIV/0!</v>
      </c>
      <c r="N124" s="78">
        <f t="shared" si="50"/>
        <v>0</v>
      </c>
    </row>
    <row r="125" spans="1:16" ht="20.100000000000001" customHeight="1" x14ac:dyDescent="0.2">
      <c r="A125" s="84" t="s">
        <v>116</v>
      </c>
      <c r="B125" s="134">
        <f>22871+34571</f>
        <v>57442</v>
      </c>
      <c r="C125" s="134">
        <v>57442</v>
      </c>
      <c r="D125" s="134">
        <v>34571</v>
      </c>
      <c r="E125" s="134"/>
      <c r="F125" s="132">
        <f t="shared" si="52"/>
        <v>0</v>
      </c>
      <c r="G125" s="134"/>
      <c r="H125" s="134"/>
      <c r="I125" s="137">
        <f t="shared" si="59"/>
        <v>0</v>
      </c>
      <c r="J125" s="137"/>
      <c r="K125" s="71">
        <f t="shared" si="53"/>
        <v>34571</v>
      </c>
      <c r="L125" s="71">
        <f t="shared" si="54"/>
        <v>57442</v>
      </c>
      <c r="M125" s="78">
        <f t="shared" si="49"/>
        <v>0</v>
      </c>
      <c r="N125" s="78">
        <f t="shared" si="50"/>
        <v>0</v>
      </c>
    </row>
    <row r="126" spans="1:16" ht="20.100000000000001" customHeight="1" x14ac:dyDescent="0.2">
      <c r="A126" s="84" t="s">
        <v>117</v>
      </c>
      <c r="B126" s="134">
        <v>11805</v>
      </c>
      <c r="C126" s="134">
        <v>11805</v>
      </c>
      <c r="D126" s="134"/>
      <c r="E126" s="134"/>
      <c r="F126" s="132" t="e">
        <f t="shared" si="52"/>
        <v>#DIV/0!</v>
      </c>
      <c r="G126" s="134"/>
      <c r="H126" s="134"/>
      <c r="I126" s="137">
        <f t="shared" si="59"/>
        <v>0</v>
      </c>
      <c r="J126" s="137"/>
      <c r="K126" s="71">
        <f t="shared" si="53"/>
        <v>0</v>
      </c>
      <c r="L126" s="71">
        <f t="shared" si="54"/>
        <v>11805</v>
      </c>
      <c r="M126" s="78" t="e">
        <f t="shared" si="49"/>
        <v>#DIV/0!</v>
      </c>
      <c r="N126" s="78">
        <f t="shared" si="50"/>
        <v>0</v>
      </c>
    </row>
    <row r="127" spans="1:16" s="140" customFormat="1" ht="20.100000000000001" customHeight="1" x14ac:dyDescent="0.2">
      <c r="A127" s="84" t="s">
        <v>118</v>
      </c>
      <c r="B127" s="134">
        <f>23633+14735</f>
        <v>38368</v>
      </c>
      <c r="C127" s="134">
        <v>38368</v>
      </c>
      <c r="D127" s="134">
        <v>14735</v>
      </c>
      <c r="E127" s="134">
        <v>10821</v>
      </c>
      <c r="F127" s="132">
        <f t="shared" si="52"/>
        <v>73.43739395995928</v>
      </c>
      <c r="G127" s="134"/>
      <c r="H127" s="134"/>
      <c r="I127" s="137">
        <f t="shared" si="59"/>
        <v>10821</v>
      </c>
      <c r="J127" s="137"/>
      <c r="K127" s="71">
        <f t="shared" si="53"/>
        <v>3914</v>
      </c>
      <c r="L127" s="71">
        <f t="shared" si="54"/>
        <v>27547</v>
      </c>
      <c r="M127" s="78">
        <f t="shared" si="49"/>
        <v>73.43739395995928</v>
      </c>
      <c r="N127" s="78">
        <f t="shared" si="50"/>
        <v>28.203190158465386</v>
      </c>
      <c r="P127" s="19"/>
    </row>
    <row r="128" spans="1:16" s="140" customFormat="1" ht="20.100000000000001" hidden="1" customHeight="1" x14ac:dyDescent="0.2">
      <c r="A128" s="84" t="s">
        <v>119</v>
      </c>
      <c r="B128" s="134"/>
      <c r="C128" s="134"/>
      <c r="D128" s="134"/>
      <c r="E128" s="134"/>
      <c r="F128" s="132" t="e">
        <f t="shared" si="52"/>
        <v>#DIV/0!</v>
      </c>
      <c r="G128" s="134"/>
      <c r="H128" s="134"/>
      <c r="I128" s="137">
        <f t="shared" si="59"/>
        <v>0</v>
      </c>
      <c r="J128" s="137"/>
      <c r="K128" s="71">
        <f t="shared" si="53"/>
        <v>0</v>
      </c>
      <c r="L128" s="71">
        <f t="shared" si="54"/>
        <v>0</v>
      </c>
      <c r="M128" s="78" t="e">
        <f t="shared" si="49"/>
        <v>#DIV/0!</v>
      </c>
      <c r="N128" s="78" t="e">
        <f t="shared" si="50"/>
        <v>#DIV/0!</v>
      </c>
      <c r="P128" s="44"/>
    </row>
    <row r="129" spans="1:16" s="140" customFormat="1" ht="20.100000000000001" customHeight="1" x14ac:dyDescent="0.2">
      <c r="A129" s="84" t="s">
        <v>120</v>
      </c>
      <c r="B129" s="134">
        <f>10276+1431896+320141+80000+(2320141+679859)</f>
        <v>4842313</v>
      </c>
      <c r="C129" s="134">
        <v>4842313</v>
      </c>
      <c r="D129" s="134">
        <v>4842313</v>
      </c>
      <c r="E129" s="134">
        <v>80000</v>
      </c>
      <c r="F129" s="132">
        <f t="shared" si="52"/>
        <v>1.6521030342317815</v>
      </c>
      <c r="G129" s="134">
        <v>996788</v>
      </c>
      <c r="H129" s="137"/>
      <c r="I129" s="137">
        <f t="shared" si="59"/>
        <v>1076788</v>
      </c>
      <c r="J129" s="137">
        <v>80000</v>
      </c>
      <c r="K129" s="71">
        <f t="shared" si="53"/>
        <v>3765525</v>
      </c>
      <c r="L129" s="71">
        <f t="shared" si="54"/>
        <v>3765525</v>
      </c>
      <c r="M129" s="78">
        <f t="shared" si="49"/>
        <v>22.237059025304642</v>
      </c>
      <c r="N129" s="78">
        <f t="shared" si="50"/>
        <v>22.237059025304642</v>
      </c>
      <c r="P129" s="44"/>
    </row>
    <row r="130" spans="1:16" ht="24.95" customHeight="1" x14ac:dyDescent="0.2">
      <c r="A130" s="143" t="s">
        <v>121</v>
      </c>
      <c r="B130" s="136">
        <f>+B131+B132+B133+B134</f>
        <v>1916987</v>
      </c>
      <c r="C130" s="136">
        <f t="shared" ref="C130:E130" si="60">+C131+C132+C133+C134</f>
        <v>1916987</v>
      </c>
      <c r="D130" s="136">
        <f t="shared" si="60"/>
        <v>1916987</v>
      </c>
      <c r="E130" s="136">
        <f t="shared" si="60"/>
        <v>14926</v>
      </c>
      <c r="F130" s="132">
        <f t="shared" si="52"/>
        <v>0.77861769537299941</v>
      </c>
      <c r="G130" s="136">
        <f>+G131+G132+G133+G134</f>
        <v>597676</v>
      </c>
      <c r="H130" s="136">
        <f t="shared" ref="H130:L130" si="61">+H131+H132+H133+H134</f>
        <v>0</v>
      </c>
      <c r="I130" s="136">
        <f t="shared" si="61"/>
        <v>612602</v>
      </c>
      <c r="J130" s="136">
        <f t="shared" si="61"/>
        <v>0</v>
      </c>
      <c r="K130" s="136">
        <f t="shared" si="61"/>
        <v>1304385</v>
      </c>
      <c r="L130" s="136">
        <f t="shared" si="61"/>
        <v>1304385</v>
      </c>
      <c r="M130" s="69">
        <f t="shared" si="49"/>
        <v>31.956502574091527</v>
      </c>
      <c r="N130" s="69">
        <f t="shared" si="50"/>
        <v>31.956502574091527</v>
      </c>
      <c r="P130" s="44"/>
    </row>
    <row r="131" spans="1:16" s="145" customFormat="1" ht="20.100000000000001" hidden="1" customHeight="1" x14ac:dyDescent="0.2">
      <c r="A131" s="144" t="s">
        <v>122</v>
      </c>
      <c r="B131" s="142"/>
      <c r="C131" s="137"/>
      <c r="D131" s="137"/>
      <c r="E131" s="137"/>
      <c r="F131" s="132" t="e">
        <f t="shared" si="52"/>
        <v>#DIV/0!</v>
      </c>
      <c r="G131" s="137"/>
      <c r="H131" s="137"/>
      <c r="I131" s="137">
        <f>+E131+G131+H131</f>
        <v>0</v>
      </c>
      <c r="J131" s="137"/>
      <c r="K131" s="71">
        <f t="shared" si="53"/>
        <v>0</v>
      </c>
      <c r="L131" s="71">
        <f t="shared" si="54"/>
        <v>0</v>
      </c>
      <c r="M131" s="78" t="e">
        <f t="shared" si="49"/>
        <v>#DIV/0!</v>
      </c>
      <c r="N131" s="78" t="e">
        <f t="shared" si="50"/>
        <v>#DIV/0!</v>
      </c>
      <c r="P131" s="19"/>
    </row>
    <row r="132" spans="1:16" s="147" customFormat="1" ht="20.100000000000001" hidden="1" customHeight="1" x14ac:dyDescent="0.2">
      <c r="A132" s="146" t="s">
        <v>123</v>
      </c>
      <c r="B132" s="137"/>
      <c r="C132" s="137"/>
      <c r="D132" s="137"/>
      <c r="E132" s="137"/>
      <c r="F132" s="132" t="e">
        <f t="shared" si="52"/>
        <v>#DIV/0!</v>
      </c>
      <c r="G132" s="137"/>
      <c r="H132" s="137"/>
      <c r="I132" s="137"/>
      <c r="J132" s="137"/>
      <c r="K132" s="71">
        <f t="shared" si="53"/>
        <v>0</v>
      </c>
      <c r="L132" s="71">
        <f t="shared" si="54"/>
        <v>0</v>
      </c>
      <c r="M132" s="78" t="e">
        <f t="shared" si="49"/>
        <v>#DIV/0!</v>
      </c>
      <c r="N132" s="78" t="e">
        <f t="shared" si="50"/>
        <v>#DIV/0!</v>
      </c>
      <c r="P132" s="148"/>
    </row>
    <row r="133" spans="1:16" s="147" customFormat="1" ht="15.75" hidden="1" customHeight="1" x14ac:dyDescent="0.2">
      <c r="A133" s="146" t="s">
        <v>124</v>
      </c>
      <c r="B133" s="137"/>
      <c r="C133" s="137"/>
      <c r="D133" s="137"/>
      <c r="E133" s="137"/>
      <c r="F133" s="132" t="e">
        <f t="shared" si="52"/>
        <v>#DIV/0!</v>
      </c>
      <c r="G133" s="137"/>
      <c r="H133" s="136"/>
      <c r="I133" s="136">
        <v>0</v>
      </c>
      <c r="J133" s="137"/>
      <c r="K133" s="71">
        <f t="shared" si="53"/>
        <v>0</v>
      </c>
      <c r="L133" s="71">
        <f t="shared" si="54"/>
        <v>0</v>
      </c>
      <c r="M133" s="78" t="e">
        <f t="shared" si="49"/>
        <v>#DIV/0!</v>
      </c>
      <c r="N133" s="78" t="e">
        <f t="shared" si="50"/>
        <v>#DIV/0!</v>
      </c>
      <c r="P133" s="149"/>
    </row>
    <row r="134" spans="1:16" ht="24.95" customHeight="1" x14ac:dyDescent="0.2">
      <c r="A134" s="143" t="s">
        <v>125</v>
      </c>
      <c r="B134" s="136">
        <f>+B135+B139+B136+B137+B138</f>
        <v>1916987</v>
      </c>
      <c r="C134" s="136">
        <f t="shared" ref="C134:L134" si="62">+C135+C139+C136+C137+C138</f>
        <v>1916987</v>
      </c>
      <c r="D134" s="136">
        <f t="shared" si="62"/>
        <v>1916987</v>
      </c>
      <c r="E134" s="136">
        <f t="shared" si="62"/>
        <v>14926</v>
      </c>
      <c r="F134" s="132">
        <f t="shared" si="52"/>
        <v>0.77861769537299941</v>
      </c>
      <c r="G134" s="136">
        <f t="shared" si="62"/>
        <v>597676</v>
      </c>
      <c r="H134" s="136">
        <f t="shared" si="62"/>
        <v>0</v>
      </c>
      <c r="I134" s="136">
        <f t="shared" si="62"/>
        <v>612602</v>
      </c>
      <c r="J134" s="136">
        <f t="shared" si="62"/>
        <v>0</v>
      </c>
      <c r="K134" s="136">
        <f t="shared" si="62"/>
        <v>1304385</v>
      </c>
      <c r="L134" s="136">
        <f t="shared" si="62"/>
        <v>1304385</v>
      </c>
      <c r="M134" s="69">
        <f t="shared" si="49"/>
        <v>31.956502574091527</v>
      </c>
      <c r="N134" s="69">
        <f t="shared" si="50"/>
        <v>31.956502574091527</v>
      </c>
      <c r="P134" s="149"/>
    </row>
    <row r="135" spans="1:16" s="64" customFormat="1" ht="20.100000000000001" customHeight="1" x14ac:dyDescent="0.2">
      <c r="A135" s="81" t="str">
        <f>+[1]INVERSION!A39</f>
        <v xml:space="preserve">   Limpieza y Aseo del Edificio Hatillo (Parte 2)</v>
      </c>
      <c r="B135" s="137">
        <v>446520</v>
      </c>
      <c r="C135" s="137">
        <v>446520</v>
      </c>
      <c r="D135" s="137">
        <v>446520</v>
      </c>
      <c r="E135" s="137"/>
      <c r="F135" s="132">
        <f t="shared" si="52"/>
        <v>0</v>
      </c>
      <c r="G135" s="137">
        <v>297679</v>
      </c>
      <c r="H135" s="134"/>
      <c r="I135" s="137">
        <f>+E135+G135+H135</f>
        <v>297679</v>
      </c>
      <c r="J135" s="137"/>
      <c r="K135" s="71">
        <f t="shared" si="53"/>
        <v>148841</v>
      </c>
      <c r="L135" s="71">
        <f t="shared" si="54"/>
        <v>148841</v>
      </c>
      <c r="M135" s="78">
        <f t="shared" si="49"/>
        <v>66.666442712532472</v>
      </c>
      <c r="N135" s="78">
        <f t="shared" si="50"/>
        <v>66.666442712532472</v>
      </c>
      <c r="P135" s="19"/>
    </row>
    <row r="136" spans="1:16" s="64" customFormat="1" ht="20.100000000000001" customHeight="1" x14ac:dyDescent="0.2">
      <c r="A136" s="81" t="s">
        <v>126</v>
      </c>
      <c r="B136" s="137">
        <v>1363501</v>
      </c>
      <c r="C136" s="137">
        <v>1363501</v>
      </c>
      <c r="D136" s="137">
        <v>1363501</v>
      </c>
      <c r="E136" s="137">
        <v>14926</v>
      </c>
      <c r="F136" s="132">
        <f t="shared" si="52"/>
        <v>1.0946819987664109</v>
      </c>
      <c r="G136" s="137">
        <v>299997</v>
      </c>
      <c r="H136" s="134"/>
      <c r="I136" s="137">
        <f t="shared" ref="I136:I139" si="63">+E136+G136+H136</f>
        <v>314923</v>
      </c>
      <c r="J136" s="137"/>
      <c r="K136" s="71">
        <f t="shared" si="53"/>
        <v>1048578</v>
      </c>
      <c r="L136" s="71">
        <f t="shared" si="54"/>
        <v>1048578</v>
      </c>
      <c r="M136" s="78">
        <f t="shared" si="49"/>
        <v>23.096646060398928</v>
      </c>
      <c r="N136" s="78">
        <f t="shared" si="50"/>
        <v>23.096646060398928</v>
      </c>
      <c r="P136" s="19"/>
    </row>
    <row r="137" spans="1:16" s="64" customFormat="1" ht="20.100000000000001" customHeight="1" x14ac:dyDescent="0.2">
      <c r="A137" s="81" t="s">
        <v>127</v>
      </c>
      <c r="B137" s="137">
        <v>80000</v>
      </c>
      <c r="C137" s="137">
        <v>80000</v>
      </c>
      <c r="D137" s="137">
        <v>80000</v>
      </c>
      <c r="E137" s="137"/>
      <c r="F137" s="132">
        <f t="shared" si="52"/>
        <v>0</v>
      </c>
      <c r="G137" s="137"/>
      <c r="H137" s="134"/>
      <c r="I137" s="137">
        <f t="shared" si="63"/>
        <v>0</v>
      </c>
      <c r="J137" s="137"/>
      <c r="K137" s="71">
        <f t="shared" si="53"/>
        <v>80000</v>
      </c>
      <c r="L137" s="71">
        <f t="shared" si="54"/>
        <v>80000</v>
      </c>
      <c r="M137" s="78">
        <f t="shared" si="49"/>
        <v>0</v>
      </c>
      <c r="N137" s="78">
        <f t="shared" si="50"/>
        <v>0</v>
      </c>
      <c r="P137" s="19"/>
    </row>
    <row r="138" spans="1:16" s="64" customFormat="1" ht="20.100000000000001" customHeight="1" x14ac:dyDescent="0.2">
      <c r="A138" s="81" t="s">
        <v>128</v>
      </c>
      <c r="B138" s="137">
        <v>26966</v>
      </c>
      <c r="C138" s="137">
        <v>26966</v>
      </c>
      <c r="D138" s="137">
        <v>26966</v>
      </c>
      <c r="E138" s="137"/>
      <c r="F138" s="132">
        <f t="shared" si="52"/>
        <v>0</v>
      </c>
      <c r="G138" s="137"/>
      <c r="H138" s="134"/>
      <c r="I138" s="137">
        <f t="shared" si="63"/>
        <v>0</v>
      </c>
      <c r="J138" s="137"/>
      <c r="K138" s="71">
        <f t="shared" si="53"/>
        <v>26966</v>
      </c>
      <c r="L138" s="71">
        <f t="shared" si="54"/>
        <v>26966</v>
      </c>
      <c r="M138" s="78">
        <f t="shared" si="49"/>
        <v>0</v>
      </c>
      <c r="N138" s="78">
        <f t="shared" si="50"/>
        <v>0</v>
      </c>
      <c r="P138" s="19"/>
    </row>
    <row r="139" spans="1:16" ht="20.100000000000001" hidden="1" customHeight="1" x14ac:dyDescent="0.2">
      <c r="A139" s="150" t="s">
        <v>129</v>
      </c>
      <c r="B139" s="134"/>
      <c r="C139" s="134"/>
      <c r="D139" s="137"/>
      <c r="E139" s="134"/>
      <c r="F139" s="132" t="e">
        <f t="shared" si="52"/>
        <v>#DIV/0!</v>
      </c>
      <c r="G139" s="134"/>
      <c r="H139" s="136">
        <f t="shared" ref="H139:H140" si="64">+H141+H140</f>
        <v>0</v>
      </c>
      <c r="I139" s="137">
        <f t="shared" si="63"/>
        <v>0</v>
      </c>
      <c r="J139" s="137"/>
      <c r="K139" s="71">
        <f t="shared" si="53"/>
        <v>0</v>
      </c>
      <c r="L139" s="71">
        <f t="shared" si="54"/>
        <v>0</v>
      </c>
      <c r="M139" s="78" t="e">
        <f t="shared" si="49"/>
        <v>#DIV/0!</v>
      </c>
      <c r="N139" s="78" t="e">
        <f t="shared" si="50"/>
        <v>#DIV/0!</v>
      </c>
    </row>
    <row r="140" spans="1:16" ht="24.95" hidden="1" customHeight="1" x14ac:dyDescent="0.2">
      <c r="A140" s="143" t="s">
        <v>130</v>
      </c>
      <c r="B140" s="136">
        <f>+B142+B141</f>
        <v>0</v>
      </c>
      <c r="C140" s="136">
        <f>+C142+C141</f>
        <v>0</v>
      </c>
      <c r="D140" s="136">
        <f t="shared" ref="D140:E140" si="65">+D142+D141</f>
        <v>0</v>
      </c>
      <c r="E140" s="136">
        <f t="shared" si="65"/>
        <v>0</v>
      </c>
      <c r="F140" s="132" t="e">
        <f t="shared" si="52"/>
        <v>#DIV/0!</v>
      </c>
      <c r="G140" s="136">
        <f t="shared" ref="G140:L140" si="66">+G142+G141</f>
        <v>0</v>
      </c>
      <c r="H140" s="136">
        <f t="shared" si="64"/>
        <v>0</v>
      </c>
      <c r="I140" s="136">
        <f t="shared" si="66"/>
        <v>0</v>
      </c>
      <c r="J140" s="136">
        <f t="shared" si="66"/>
        <v>0</v>
      </c>
      <c r="K140" s="136">
        <f t="shared" si="66"/>
        <v>0</v>
      </c>
      <c r="L140" s="136">
        <f t="shared" si="66"/>
        <v>0</v>
      </c>
      <c r="M140" s="69" t="e">
        <f t="shared" si="49"/>
        <v>#DIV/0!</v>
      </c>
      <c r="N140" s="69" t="e">
        <f t="shared" si="50"/>
        <v>#DIV/0!</v>
      </c>
    </row>
    <row r="141" spans="1:16" ht="24.95" hidden="1" customHeight="1" x14ac:dyDescent="0.2">
      <c r="A141" s="144" t="s">
        <v>131</v>
      </c>
      <c r="B141" s="151"/>
      <c r="C141" s="137"/>
      <c r="D141" s="137"/>
      <c r="E141" s="137"/>
      <c r="F141" s="132" t="e">
        <f t="shared" si="52"/>
        <v>#DIV/0!</v>
      </c>
      <c r="G141" s="137"/>
      <c r="H141" s="134"/>
      <c r="I141" s="137">
        <f>+E141+G141+H141</f>
        <v>0</v>
      </c>
      <c r="J141" s="137"/>
      <c r="K141" s="71">
        <f>+D141-I141</f>
        <v>0</v>
      </c>
      <c r="L141" s="71">
        <f>+C141-I141</f>
        <v>0</v>
      </c>
      <c r="M141" s="78" t="e">
        <f t="shared" si="49"/>
        <v>#DIV/0!</v>
      </c>
      <c r="N141" s="78" t="e">
        <f t="shared" si="50"/>
        <v>#DIV/0!</v>
      </c>
    </row>
    <row r="142" spans="1:16" ht="22.5" hidden="1" customHeight="1" x14ac:dyDescent="0.2">
      <c r="A142" s="144" t="s">
        <v>132</v>
      </c>
      <c r="B142" s="142"/>
      <c r="C142" s="134"/>
      <c r="D142" s="137"/>
      <c r="E142" s="134"/>
      <c r="F142" s="132" t="e">
        <f t="shared" si="52"/>
        <v>#DIV/0!</v>
      </c>
      <c r="G142" s="134"/>
      <c r="H142" s="136"/>
      <c r="I142" s="137">
        <f>+E142+G142+H142</f>
        <v>0</v>
      </c>
      <c r="J142" s="137"/>
      <c r="K142" s="71">
        <f>+D142-I142</f>
        <v>0</v>
      </c>
      <c r="L142" s="71">
        <f>+C142-I142</f>
        <v>0</v>
      </c>
      <c r="M142" s="78" t="e">
        <f>+I142/D142*100</f>
        <v>#DIV/0!</v>
      </c>
      <c r="N142" s="78" t="e">
        <f t="shared" si="50"/>
        <v>#DIV/0!</v>
      </c>
    </row>
    <row r="143" spans="1:16" ht="22.5" hidden="1" customHeight="1" x14ac:dyDescent="0.2">
      <c r="A143" s="152" t="s">
        <v>47</v>
      </c>
      <c r="B143" s="153">
        <f>+B144</f>
        <v>0</v>
      </c>
      <c r="C143" s="153">
        <f t="shared" ref="C143:E143" si="67">+C144</f>
        <v>0</v>
      </c>
      <c r="D143" s="153">
        <f t="shared" si="67"/>
        <v>0</v>
      </c>
      <c r="E143" s="153">
        <f t="shared" si="67"/>
        <v>0</v>
      </c>
      <c r="F143" s="129" t="e">
        <f t="shared" si="52"/>
        <v>#DIV/0!</v>
      </c>
      <c r="G143" s="153">
        <f>+G144</f>
        <v>0</v>
      </c>
      <c r="H143" s="153">
        <f t="shared" ref="H143:L144" si="68">+H144</f>
        <v>0</v>
      </c>
      <c r="I143" s="153">
        <f t="shared" si="68"/>
        <v>0</v>
      </c>
      <c r="J143" s="153">
        <f t="shared" si="68"/>
        <v>0</v>
      </c>
      <c r="K143" s="153">
        <f t="shared" si="68"/>
        <v>0</v>
      </c>
      <c r="L143" s="153">
        <f t="shared" si="68"/>
        <v>0</v>
      </c>
      <c r="M143" s="154" t="e">
        <f t="shared" ref="M143:M145" si="69">+I143/D143*100</f>
        <v>#DIV/0!</v>
      </c>
      <c r="N143" s="154" t="e">
        <f t="shared" si="50"/>
        <v>#DIV/0!</v>
      </c>
    </row>
    <row r="144" spans="1:16" ht="22.5" hidden="1" customHeight="1" x14ac:dyDescent="0.2">
      <c r="A144" s="130" t="s">
        <v>133</v>
      </c>
      <c r="B144" s="131">
        <f>+B145</f>
        <v>0</v>
      </c>
      <c r="C144" s="131">
        <f>+C145</f>
        <v>0</v>
      </c>
      <c r="D144" s="131">
        <f>+D145</f>
        <v>0</v>
      </c>
      <c r="E144" s="131">
        <f>+E145</f>
        <v>0</v>
      </c>
      <c r="F144" s="132" t="e">
        <f t="shared" si="52"/>
        <v>#DIV/0!</v>
      </c>
      <c r="G144" s="131">
        <f>+G145</f>
        <v>0</v>
      </c>
      <c r="H144" s="131">
        <f t="shared" si="68"/>
        <v>0</v>
      </c>
      <c r="I144" s="131">
        <f t="shared" si="68"/>
        <v>0</v>
      </c>
      <c r="J144" s="131">
        <f t="shared" si="68"/>
        <v>0</v>
      </c>
      <c r="K144" s="131">
        <f t="shared" si="68"/>
        <v>0</v>
      </c>
      <c r="L144" s="67">
        <f t="shared" ref="L144:L145" si="70">+C144-I144</f>
        <v>0</v>
      </c>
      <c r="M144" s="69" t="e">
        <f t="shared" si="69"/>
        <v>#DIV/0!</v>
      </c>
      <c r="N144" s="69" t="e">
        <f t="shared" si="50"/>
        <v>#DIV/0!</v>
      </c>
    </row>
    <row r="145" spans="1:16" ht="22.5" hidden="1" customHeight="1" x14ac:dyDescent="0.2">
      <c r="A145" s="155" t="s">
        <v>133</v>
      </c>
      <c r="B145" s="142"/>
      <c r="C145" s="134"/>
      <c r="D145" s="137"/>
      <c r="E145" s="134"/>
      <c r="F145" s="132" t="e">
        <f t="shared" si="52"/>
        <v>#DIV/0!</v>
      </c>
      <c r="G145" s="134"/>
      <c r="H145" s="136"/>
      <c r="I145" s="137">
        <f>+E145+G145+H145</f>
        <v>0</v>
      </c>
      <c r="J145" s="137"/>
      <c r="K145" s="71">
        <f t="shared" ref="K145" si="71">+D145-I145</f>
        <v>0</v>
      </c>
      <c r="L145" s="71">
        <f t="shared" si="70"/>
        <v>0</v>
      </c>
      <c r="M145" s="78" t="e">
        <f t="shared" si="69"/>
        <v>#DIV/0!</v>
      </c>
      <c r="N145" s="78" t="e">
        <f t="shared" si="50"/>
        <v>#DIV/0!</v>
      </c>
    </row>
    <row r="146" spans="1:16" ht="30" customHeight="1" x14ac:dyDescent="0.2">
      <c r="A146" s="156" t="s">
        <v>134</v>
      </c>
      <c r="B146" s="153">
        <f>+B147+B160+B162+B164</f>
        <v>7676910</v>
      </c>
      <c r="C146" s="153">
        <f t="shared" ref="C146:L146" si="72">+C147+C160+C162+C164</f>
        <v>7676910</v>
      </c>
      <c r="D146" s="153">
        <f t="shared" si="72"/>
        <v>7676910</v>
      </c>
      <c r="E146" s="153">
        <f t="shared" si="72"/>
        <v>4068336</v>
      </c>
      <c r="F146" s="129">
        <f t="shared" si="52"/>
        <v>52.994446984528935</v>
      </c>
      <c r="G146" s="153">
        <f t="shared" si="72"/>
        <v>0</v>
      </c>
      <c r="H146" s="153">
        <f t="shared" si="72"/>
        <v>0</v>
      </c>
      <c r="I146" s="153">
        <f t="shared" si="72"/>
        <v>4068336</v>
      </c>
      <c r="J146" s="153">
        <f t="shared" si="72"/>
        <v>1009949</v>
      </c>
      <c r="K146" s="153">
        <f t="shared" si="72"/>
        <v>3408574</v>
      </c>
      <c r="L146" s="153">
        <f t="shared" si="72"/>
        <v>3408574</v>
      </c>
      <c r="M146" s="154">
        <f t="shared" si="49"/>
        <v>52.994446984528935</v>
      </c>
      <c r="N146" s="154">
        <f t="shared" si="50"/>
        <v>52.994446984528935</v>
      </c>
    </row>
    <row r="147" spans="1:16" ht="24.95" customHeight="1" x14ac:dyDescent="0.2">
      <c r="A147" s="130" t="s">
        <v>135</v>
      </c>
      <c r="B147" s="131">
        <f>+B157+B158+B156+B159+B149+B148+B150+B151+B152+B153+B154+B155</f>
        <v>6225494</v>
      </c>
      <c r="C147" s="131">
        <f t="shared" ref="C147:L147" si="73">+C157+C158+C156+C159+C149+C148+C150+C151+C152+C153+C154+C155</f>
        <v>6225494</v>
      </c>
      <c r="D147" s="131">
        <f t="shared" si="73"/>
        <v>6225494</v>
      </c>
      <c r="E147" s="131">
        <f t="shared" si="73"/>
        <v>3065539</v>
      </c>
      <c r="F147" s="132">
        <f t="shared" si="52"/>
        <v>49.241698731056523</v>
      </c>
      <c r="G147" s="131">
        <f t="shared" si="73"/>
        <v>0</v>
      </c>
      <c r="H147" s="131">
        <f t="shared" si="73"/>
        <v>0</v>
      </c>
      <c r="I147" s="131">
        <f t="shared" si="73"/>
        <v>3065539</v>
      </c>
      <c r="J147" s="131">
        <f t="shared" si="73"/>
        <v>22000</v>
      </c>
      <c r="K147" s="131">
        <f t="shared" si="73"/>
        <v>3159955</v>
      </c>
      <c r="L147" s="131">
        <f t="shared" si="73"/>
        <v>3159955</v>
      </c>
      <c r="M147" s="78">
        <f t="shared" si="49"/>
        <v>49.241698731056523</v>
      </c>
      <c r="N147" s="78">
        <f>+I147/C147*100</f>
        <v>49.241698731056523</v>
      </c>
    </row>
    <row r="148" spans="1:16" s="157" customFormat="1" ht="24.95" hidden="1" customHeight="1" x14ac:dyDescent="0.2">
      <c r="A148" s="144" t="s">
        <v>136</v>
      </c>
      <c r="B148" s="142"/>
      <c r="C148" s="134"/>
      <c r="D148" s="134"/>
      <c r="E148" s="134"/>
      <c r="F148" s="132" t="e">
        <f t="shared" si="52"/>
        <v>#DIV/0!</v>
      </c>
      <c r="G148" s="134"/>
      <c r="H148" s="131"/>
      <c r="I148" s="137">
        <f>+E148+G148+H148</f>
        <v>0</v>
      </c>
      <c r="J148" s="134"/>
      <c r="K148" s="71">
        <f t="shared" si="53"/>
        <v>0</v>
      </c>
      <c r="L148" s="71">
        <f t="shared" si="54"/>
        <v>0</v>
      </c>
      <c r="M148" s="78" t="e">
        <f t="shared" si="49"/>
        <v>#DIV/0!</v>
      </c>
      <c r="N148" s="78" t="e">
        <f t="shared" si="50"/>
        <v>#DIV/0!</v>
      </c>
      <c r="P148" s="19"/>
    </row>
    <row r="149" spans="1:16" ht="24.95" customHeight="1" x14ac:dyDescent="0.2">
      <c r="A149" s="150" t="s">
        <v>137</v>
      </c>
      <c r="B149" s="134">
        <v>10000</v>
      </c>
      <c r="C149" s="134">
        <v>10000</v>
      </c>
      <c r="D149" s="134">
        <v>10000</v>
      </c>
      <c r="E149" s="134"/>
      <c r="F149" s="132">
        <f t="shared" si="52"/>
        <v>0</v>
      </c>
      <c r="G149" s="131"/>
      <c r="H149" s="134"/>
      <c r="I149" s="137">
        <f t="shared" ref="I149:I159" si="74">+E149+G149+H149</f>
        <v>0</v>
      </c>
      <c r="J149" s="134"/>
      <c r="K149" s="71">
        <f t="shared" si="53"/>
        <v>10000</v>
      </c>
      <c r="L149" s="71">
        <f t="shared" si="54"/>
        <v>10000</v>
      </c>
      <c r="M149" s="78">
        <f t="shared" si="49"/>
        <v>0</v>
      </c>
      <c r="N149" s="78">
        <f t="shared" si="50"/>
        <v>0</v>
      </c>
    </row>
    <row r="150" spans="1:16" ht="24.95" customHeight="1" x14ac:dyDescent="0.2">
      <c r="A150" s="84" t="s">
        <v>138</v>
      </c>
      <c r="B150" s="134">
        <v>200000</v>
      </c>
      <c r="C150" s="134">
        <v>200000</v>
      </c>
      <c r="D150" s="134">
        <v>200000</v>
      </c>
      <c r="E150" s="134"/>
      <c r="F150" s="132">
        <f t="shared" si="52"/>
        <v>0</v>
      </c>
      <c r="G150" s="131"/>
      <c r="H150" s="134"/>
      <c r="I150" s="137">
        <f t="shared" si="74"/>
        <v>0</v>
      </c>
      <c r="J150" s="134"/>
      <c r="K150" s="71">
        <f t="shared" si="53"/>
        <v>200000</v>
      </c>
      <c r="L150" s="71">
        <f t="shared" si="54"/>
        <v>200000</v>
      </c>
      <c r="M150" s="78">
        <f t="shared" si="49"/>
        <v>0</v>
      </c>
      <c r="N150" s="78">
        <f t="shared" si="50"/>
        <v>0</v>
      </c>
    </row>
    <row r="151" spans="1:16" ht="24.95" customHeight="1" x14ac:dyDescent="0.2">
      <c r="A151" s="84" t="s">
        <v>139</v>
      </c>
      <c r="B151" s="134">
        <v>40000</v>
      </c>
      <c r="C151" s="134">
        <v>40000</v>
      </c>
      <c r="D151" s="134">
        <v>40000</v>
      </c>
      <c r="E151" s="134"/>
      <c r="F151" s="132">
        <f t="shared" si="52"/>
        <v>0</v>
      </c>
      <c r="G151" s="131"/>
      <c r="H151" s="134"/>
      <c r="I151" s="137">
        <f t="shared" si="74"/>
        <v>0</v>
      </c>
      <c r="J151" s="134"/>
      <c r="K151" s="71">
        <f t="shared" si="53"/>
        <v>40000</v>
      </c>
      <c r="L151" s="71">
        <f t="shared" si="54"/>
        <v>40000</v>
      </c>
      <c r="M151" s="78">
        <f t="shared" si="49"/>
        <v>0</v>
      </c>
      <c r="N151" s="78">
        <f t="shared" si="50"/>
        <v>0</v>
      </c>
    </row>
    <row r="152" spans="1:16" ht="24.95" customHeight="1" x14ac:dyDescent="0.2">
      <c r="A152" s="84" t="s">
        <v>140</v>
      </c>
      <c r="B152" s="134">
        <v>80000</v>
      </c>
      <c r="C152" s="134">
        <v>80000</v>
      </c>
      <c r="D152" s="134">
        <v>80000</v>
      </c>
      <c r="E152" s="134">
        <v>56903</v>
      </c>
      <c r="F152" s="132">
        <f t="shared" si="52"/>
        <v>71.128749999999997</v>
      </c>
      <c r="G152" s="131"/>
      <c r="H152" s="134"/>
      <c r="I152" s="137">
        <f t="shared" si="74"/>
        <v>56903</v>
      </c>
      <c r="J152" s="134"/>
      <c r="K152" s="71">
        <f t="shared" si="53"/>
        <v>23097</v>
      </c>
      <c r="L152" s="71">
        <f t="shared" si="54"/>
        <v>23097</v>
      </c>
      <c r="M152" s="78">
        <f t="shared" si="49"/>
        <v>71.128749999999997</v>
      </c>
      <c r="N152" s="78">
        <f t="shared" si="50"/>
        <v>71.128749999999997</v>
      </c>
    </row>
    <row r="153" spans="1:16" ht="24.95" customHeight="1" x14ac:dyDescent="0.2">
      <c r="A153" s="84" t="s">
        <v>141</v>
      </c>
      <c r="B153" s="134">
        <v>1500000</v>
      </c>
      <c r="C153" s="134">
        <v>1500000</v>
      </c>
      <c r="D153" s="134">
        <v>1500000</v>
      </c>
      <c r="E153" s="134">
        <v>135049</v>
      </c>
      <c r="F153" s="132">
        <f t="shared" si="52"/>
        <v>9.0032666666666668</v>
      </c>
      <c r="G153" s="131"/>
      <c r="H153" s="134"/>
      <c r="I153" s="137">
        <f t="shared" si="74"/>
        <v>135049</v>
      </c>
      <c r="J153" s="134">
        <v>22000</v>
      </c>
      <c r="K153" s="71">
        <f t="shared" si="53"/>
        <v>1364951</v>
      </c>
      <c r="L153" s="71">
        <f t="shared" si="54"/>
        <v>1364951</v>
      </c>
      <c r="M153" s="78">
        <f t="shared" si="49"/>
        <v>9.0032666666666668</v>
      </c>
      <c r="N153" s="78">
        <f t="shared" si="50"/>
        <v>9.0032666666666668</v>
      </c>
    </row>
    <row r="154" spans="1:16" ht="24.95" customHeight="1" x14ac:dyDescent="0.2">
      <c r="A154" s="84" t="s">
        <v>142</v>
      </c>
      <c r="B154" s="134">
        <v>200000</v>
      </c>
      <c r="C154" s="134">
        <v>200000</v>
      </c>
      <c r="D154" s="134">
        <v>200000</v>
      </c>
      <c r="E154" s="134"/>
      <c r="F154" s="132">
        <f t="shared" si="52"/>
        <v>0</v>
      </c>
      <c r="G154" s="131"/>
      <c r="H154" s="134"/>
      <c r="I154" s="137">
        <f t="shared" si="74"/>
        <v>0</v>
      </c>
      <c r="J154" s="134"/>
      <c r="K154" s="71">
        <f t="shared" si="53"/>
        <v>200000</v>
      </c>
      <c r="L154" s="71">
        <f t="shared" si="54"/>
        <v>200000</v>
      </c>
      <c r="M154" s="78">
        <f t="shared" si="49"/>
        <v>0</v>
      </c>
      <c r="N154" s="78">
        <f t="shared" si="50"/>
        <v>0</v>
      </c>
    </row>
    <row r="155" spans="1:16" ht="24.95" customHeight="1" x14ac:dyDescent="0.2">
      <c r="A155" s="84" t="s">
        <v>143</v>
      </c>
      <c r="B155" s="134">
        <v>200000</v>
      </c>
      <c r="C155" s="134">
        <v>200000</v>
      </c>
      <c r="D155" s="134">
        <v>200000</v>
      </c>
      <c r="E155" s="134"/>
      <c r="F155" s="132">
        <f t="shared" si="52"/>
        <v>0</v>
      </c>
      <c r="G155" s="131"/>
      <c r="H155" s="134"/>
      <c r="I155" s="137">
        <f t="shared" si="74"/>
        <v>0</v>
      </c>
      <c r="J155" s="134"/>
      <c r="K155" s="71">
        <f t="shared" si="53"/>
        <v>200000</v>
      </c>
      <c r="L155" s="71">
        <f t="shared" si="54"/>
        <v>200000</v>
      </c>
      <c r="M155" s="78">
        <f t="shared" si="49"/>
        <v>0</v>
      </c>
      <c r="N155" s="78">
        <f t="shared" si="50"/>
        <v>0</v>
      </c>
    </row>
    <row r="156" spans="1:16" ht="24.95" customHeight="1" x14ac:dyDescent="0.2">
      <c r="A156" s="81" t="s">
        <v>144</v>
      </c>
      <c r="B156" s="134">
        <v>3645494</v>
      </c>
      <c r="C156" s="134">
        <v>3646994</v>
      </c>
      <c r="D156" s="134">
        <v>3646994</v>
      </c>
      <c r="E156" s="134">
        <v>2873587</v>
      </c>
      <c r="F156" s="132">
        <f t="shared" si="52"/>
        <v>78.79330210030507</v>
      </c>
      <c r="G156" s="134"/>
      <c r="H156" s="137"/>
      <c r="I156" s="137">
        <f t="shared" si="74"/>
        <v>2873587</v>
      </c>
      <c r="J156" s="134"/>
      <c r="K156" s="71">
        <f t="shared" si="53"/>
        <v>773407</v>
      </c>
      <c r="L156" s="71">
        <f t="shared" si="54"/>
        <v>773407</v>
      </c>
      <c r="M156" s="78">
        <f t="shared" si="49"/>
        <v>78.79330210030507</v>
      </c>
      <c r="N156" s="78">
        <f t="shared" si="50"/>
        <v>78.79330210030507</v>
      </c>
    </row>
    <row r="157" spans="1:16" s="64" customFormat="1" ht="20.100000000000001" hidden="1" customHeight="1" x14ac:dyDescent="0.2">
      <c r="A157" s="141" t="s">
        <v>145</v>
      </c>
      <c r="B157" s="142"/>
      <c r="C157" s="137"/>
      <c r="D157" s="134"/>
      <c r="E157" s="137"/>
      <c r="F157" s="132" t="e">
        <f t="shared" si="52"/>
        <v>#DIV/0!</v>
      </c>
      <c r="G157" s="137"/>
      <c r="H157" s="137"/>
      <c r="I157" s="137">
        <f t="shared" si="74"/>
        <v>0</v>
      </c>
      <c r="J157" s="137"/>
      <c r="K157" s="71">
        <f t="shared" si="53"/>
        <v>0</v>
      </c>
      <c r="L157" s="71">
        <f t="shared" si="54"/>
        <v>0</v>
      </c>
      <c r="M157" s="78" t="e">
        <f t="shared" si="49"/>
        <v>#DIV/0!</v>
      </c>
      <c r="N157" s="78" t="e">
        <f t="shared" si="50"/>
        <v>#DIV/0!</v>
      </c>
      <c r="P157" s="19"/>
    </row>
    <row r="158" spans="1:16" s="158" customFormat="1" ht="20.100000000000001" customHeight="1" x14ac:dyDescent="0.2">
      <c r="A158" s="81" t="s">
        <v>146</v>
      </c>
      <c r="B158" s="137">
        <v>350000</v>
      </c>
      <c r="C158" s="137">
        <v>348500</v>
      </c>
      <c r="D158" s="134">
        <v>348500</v>
      </c>
      <c r="E158" s="137"/>
      <c r="F158" s="132">
        <f t="shared" si="52"/>
        <v>0</v>
      </c>
      <c r="G158" s="137"/>
      <c r="H158" s="137"/>
      <c r="I158" s="137">
        <f t="shared" si="74"/>
        <v>0</v>
      </c>
      <c r="J158" s="137"/>
      <c r="K158" s="71">
        <f t="shared" si="53"/>
        <v>348500</v>
      </c>
      <c r="L158" s="71">
        <f t="shared" si="54"/>
        <v>348500</v>
      </c>
      <c r="M158" s="78">
        <f t="shared" si="49"/>
        <v>0</v>
      </c>
      <c r="N158" s="78">
        <f t="shared" si="50"/>
        <v>0</v>
      </c>
      <c r="P158" s="65"/>
    </row>
    <row r="159" spans="1:16" s="158" customFormat="1" ht="20.100000000000001" hidden="1" customHeight="1" x14ac:dyDescent="0.25">
      <c r="A159" s="141" t="s">
        <v>147</v>
      </c>
      <c r="B159" s="142"/>
      <c r="C159" s="137"/>
      <c r="D159" s="134"/>
      <c r="E159" s="137"/>
      <c r="F159" s="132" t="e">
        <f t="shared" si="52"/>
        <v>#DIV/0!</v>
      </c>
      <c r="G159" s="137"/>
      <c r="H159" s="131"/>
      <c r="I159" s="137">
        <f t="shared" si="74"/>
        <v>0</v>
      </c>
      <c r="J159" s="137"/>
      <c r="K159" s="71">
        <f t="shared" si="53"/>
        <v>0</v>
      </c>
      <c r="L159" s="71">
        <f t="shared" si="54"/>
        <v>0</v>
      </c>
      <c r="M159" s="78" t="e">
        <f t="shared" si="49"/>
        <v>#DIV/0!</v>
      </c>
      <c r="N159" s="78" t="e">
        <f t="shared" si="50"/>
        <v>#DIV/0!</v>
      </c>
      <c r="P159" s="159"/>
    </row>
    <row r="160" spans="1:16" s="43" customFormat="1" ht="24.95" customHeight="1" x14ac:dyDescent="0.25">
      <c r="A160" s="130" t="s">
        <v>148</v>
      </c>
      <c r="B160" s="131">
        <f>+B161</f>
        <v>983332</v>
      </c>
      <c r="C160" s="131">
        <f t="shared" ref="C160:E160" si="75">+C161</f>
        <v>983332</v>
      </c>
      <c r="D160" s="131">
        <f>+D161</f>
        <v>983332</v>
      </c>
      <c r="E160" s="131">
        <f t="shared" si="75"/>
        <v>983332</v>
      </c>
      <c r="F160" s="132">
        <f t="shared" si="52"/>
        <v>100</v>
      </c>
      <c r="G160" s="131">
        <f t="shared" ref="G160:L160" si="76">+G161</f>
        <v>0</v>
      </c>
      <c r="H160" s="131">
        <f t="shared" si="76"/>
        <v>0</v>
      </c>
      <c r="I160" s="131">
        <f t="shared" si="76"/>
        <v>983332</v>
      </c>
      <c r="J160" s="131">
        <f t="shared" si="76"/>
        <v>983332</v>
      </c>
      <c r="K160" s="131">
        <f t="shared" si="76"/>
        <v>0</v>
      </c>
      <c r="L160" s="131">
        <f t="shared" si="76"/>
        <v>0</v>
      </c>
      <c r="M160" s="73">
        <f t="shared" si="49"/>
        <v>100</v>
      </c>
      <c r="N160" s="73">
        <f t="shared" si="50"/>
        <v>100</v>
      </c>
      <c r="P160" s="159"/>
    </row>
    <row r="161" spans="1:16" s="43" customFormat="1" ht="20.100000000000001" customHeight="1" x14ac:dyDescent="0.2">
      <c r="A161" s="150" t="s">
        <v>149</v>
      </c>
      <c r="B161" s="134">
        <v>983332</v>
      </c>
      <c r="C161" s="134">
        <v>983332</v>
      </c>
      <c r="D161" s="134">
        <v>983332</v>
      </c>
      <c r="E161" s="134">
        <v>983332</v>
      </c>
      <c r="F161" s="132">
        <f t="shared" si="52"/>
        <v>100</v>
      </c>
      <c r="G161" s="134"/>
      <c r="H161" s="131"/>
      <c r="I161" s="137">
        <f>+E161+G161+H161</f>
        <v>983332</v>
      </c>
      <c r="J161" s="137">
        <v>983332</v>
      </c>
      <c r="K161" s="71">
        <f t="shared" si="53"/>
        <v>0</v>
      </c>
      <c r="L161" s="71">
        <f t="shared" si="54"/>
        <v>0</v>
      </c>
      <c r="M161" s="78">
        <f t="shared" si="49"/>
        <v>100</v>
      </c>
      <c r="N161" s="78">
        <f t="shared" si="50"/>
        <v>100</v>
      </c>
      <c r="P161" s="44"/>
    </row>
    <row r="162" spans="1:16" s="43" customFormat="1" ht="24.95" customHeight="1" x14ac:dyDescent="0.2">
      <c r="A162" s="130" t="s">
        <v>150</v>
      </c>
      <c r="B162" s="131">
        <f>+B163</f>
        <v>268084</v>
      </c>
      <c r="C162" s="131">
        <f t="shared" ref="C162" si="77">+C163</f>
        <v>268084</v>
      </c>
      <c r="D162" s="131">
        <f>+D163</f>
        <v>268084</v>
      </c>
      <c r="E162" s="131">
        <f>+E163</f>
        <v>19465</v>
      </c>
      <c r="F162" s="132">
        <f t="shared" si="52"/>
        <v>7.260783933394011</v>
      </c>
      <c r="G162" s="131">
        <f t="shared" ref="G162:L162" si="78">+G163</f>
        <v>0</v>
      </c>
      <c r="H162" s="131">
        <f t="shared" si="78"/>
        <v>0</v>
      </c>
      <c r="I162" s="131">
        <f t="shared" si="78"/>
        <v>19465</v>
      </c>
      <c r="J162" s="131">
        <f t="shared" si="78"/>
        <v>4617</v>
      </c>
      <c r="K162" s="131">
        <f t="shared" si="78"/>
        <v>248619</v>
      </c>
      <c r="L162" s="131">
        <f t="shared" si="78"/>
        <v>248619</v>
      </c>
      <c r="M162" s="73">
        <f t="shared" si="49"/>
        <v>7.260783933394011</v>
      </c>
      <c r="N162" s="73">
        <f t="shared" si="50"/>
        <v>7.260783933394011</v>
      </c>
      <c r="P162" s="44"/>
    </row>
    <row r="163" spans="1:16" s="43" customFormat="1" ht="20.100000000000001" customHeight="1" x14ac:dyDescent="0.2">
      <c r="A163" s="150" t="s">
        <v>151</v>
      </c>
      <c r="B163" s="134">
        <f>68084+200000</f>
        <v>268084</v>
      </c>
      <c r="C163" s="134">
        <v>268084</v>
      </c>
      <c r="D163" s="134">
        <v>268084</v>
      </c>
      <c r="E163" s="134">
        <v>19465</v>
      </c>
      <c r="F163" s="132">
        <f t="shared" si="52"/>
        <v>7.260783933394011</v>
      </c>
      <c r="G163" s="134"/>
      <c r="H163" s="136"/>
      <c r="I163" s="137">
        <f t="shared" ref="I163" si="79">+E163+G163+H163</f>
        <v>19465</v>
      </c>
      <c r="J163" s="137">
        <v>4617</v>
      </c>
      <c r="K163" s="71">
        <f t="shared" si="53"/>
        <v>248619</v>
      </c>
      <c r="L163" s="71">
        <f t="shared" si="54"/>
        <v>248619</v>
      </c>
      <c r="M163" s="78">
        <f t="shared" si="49"/>
        <v>7.260783933394011</v>
      </c>
      <c r="N163" s="78">
        <f t="shared" si="50"/>
        <v>7.260783933394011</v>
      </c>
      <c r="P163" s="44"/>
    </row>
    <row r="164" spans="1:16" s="160" customFormat="1" ht="20.100000000000001" customHeight="1" x14ac:dyDescent="0.25">
      <c r="A164" s="130" t="s">
        <v>152</v>
      </c>
      <c r="B164" s="131">
        <f>+B165</f>
        <v>200000</v>
      </c>
      <c r="C164" s="131">
        <f t="shared" ref="C164:L164" si="80">+C165</f>
        <v>200000</v>
      </c>
      <c r="D164" s="131">
        <f t="shared" si="80"/>
        <v>200000</v>
      </c>
      <c r="E164" s="131">
        <f t="shared" si="80"/>
        <v>0</v>
      </c>
      <c r="F164" s="132">
        <f t="shared" si="52"/>
        <v>0</v>
      </c>
      <c r="G164" s="131">
        <f t="shared" si="80"/>
        <v>0</v>
      </c>
      <c r="H164" s="131">
        <f t="shared" si="80"/>
        <v>0</v>
      </c>
      <c r="I164" s="131">
        <f t="shared" si="80"/>
        <v>0</v>
      </c>
      <c r="J164" s="131">
        <f t="shared" si="80"/>
        <v>0</v>
      </c>
      <c r="K164" s="131">
        <f t="shared" si="80"/>
        <v>0</v>
      </c>
      <c r="L164" s="131">
        <f t="shared" si="80"/>
        <v>0</v>
      </c>
      <c r="M164" s="78">
        <f t="shared" si="49"/>
        <v>0</v>
      </c>
      <c r="N164" s="78">
        <f t="shared" si="50"/>
        <v>0</v>
      </c>
      <c r="P164" s="161"/>
    </row>
    <row r="165" spans="1:16" s="43" customFormat="1" ht="20.100000000000001" customHeight="1" x14ac:dyDescent="0.2">
      <c r="A165" s="150" t="s">
        <v>153</v>
      </c>
      <c r="B165" s="134">
        <f>6000+141800+49200+3000</f>
        <v>200000</v>
      </c>
      <c r="C165" s="134">
        <v>200000</v>
      </c>
      <c r="D165" s="134">
        <v>200000</v>
      </c>
      <c r="E165" s="134"/>
      <c r="F165" s="132">
        <f t="shared" si="52"/>
        <v>0</v>
      </c>
      <c r="G165" s="134"/>
      <c r="H165" s="136"/>
      <c r="I165" s="137"/>
      <c r="J165" s="137"/>
      <c r="K165" s="71"/>
      <c r="L165" s="71"/>
      <c r="M165" s="78">
        <f t="shared" si="49"/>
        <v>0</v>
      </c>
      <c r="N165" s="78"/>
      <c r="P165" s="44"/>
    </row>
    <row r="166" spans="1:16" ht="30" customHeight="1" x14ac:dyDescent="0.2">
      <c r="A166" s="156" t="s">
        <v>154</v>
      </c>
      <c r="B166" s="153">
        <f>+B167</f>
        <v>3400000</v>
      </c>
      <c r="C166" s="153">
        <f t="shared" ref="C166:E166" si="81">+C167</f>
        <v>3400000</v>
      </c>
      <c r="D166" s="153">
        <f t="shared" si="81"/>
        <v>3400000</v>
      </c>
      <c r="E166" s="153">
        <f t="shared" si="81"/>
        <v>0</v>
      </c>
      <c r="F166" s="129">
        <f t="shared" si="52"/>
        <v>0</v>
      </c>
      <c r="G166" s="153">
        <f t="shared" ref="G166:I166" si="82">+G167</f>
        <v>3400000</v>
      </c>
      <c r="H166" s="153">
        <f t="shared" si="82"/>
        <v>0</v>
      </c>
      <c r="I166" s="153">
        <f t="shared" si="82"/>
        <v>3400000</v>
      </c>
      <c r="J166" s="162">
        <f>+J167</f>
        <v>0</v>
      </c>
      <c r="K166" s="162">
        <f t="shared" si="53"/>
        <v>0</v>
      </c>
      <c r="L166" s="162">
        <f t="shared" si="54"/>
        <v>0</v>
      </c>
      <c r="M166" s="154">
        <f t="shared" si="49"/>
        <v>100</v>
      </c>
      <c r="N166" s="154">
        <f t="shared" si="50"/>
        <v>100</v>
      </c>
      <c r="P166" s="44"/>
    </row>
    <row r="167" spans="1:16" ht="24.95" customHeight="1" x14ac:dyDescent="0.2">
      <c r="A167" s="130" t="s">
        <v>155</v>
      </c>
      <c r="B167" s="131">
        <f>B168</f>
        <v>3400000</v>
      </c>
      <c r="C167" s="131">
        <f t="shared" ref="C167:E167" si="83">C168</f>
        <v>3400000</v>
      </c>
      <c r="D167" s="131">
        <f t="shared" si="83"/>
        <v>3400000</v>
      </c>
      <c r="E167" s="131">
        <f t="shared" si="83"/>
        <v>0</v>
      </c>
      <c r="F167" s="132">
        <f t="shared" si="52"/>
        <v>0</v>
      </c>
      <c r="G167" s="131">
        <f t="shared" ref="G167:L167" si="84">G168</f>
        <v>3400000</v>
      </c>
      <c r="H167" s="131">
        <f t="shared" si="84"/>
        <v>0</v>
      </c>
      <c r="I167" s="131">
        <f t="shared" si="84"/>
        <v>3400000</v>
      </c>
      <c r="J167" s="131">
        <f t="shared" si="84"/>
        <v>0</v>
      </c>
      <c r="K167" s="131">
        <f t="shared" si="84"/>
        <v>0</v>
      </c>
      <c r="L167" s="131">
        <f t="shared" si="84"/>
        <v>0</v>
      </c>
      <c r="M167" s="69">
        <f t="shared" si="49"/>
        <v>100</v>
      </c>
      <c r="N167" s="69">
        <f t="shared" si="50"/>
        <v>100</v>
      </c>
    </row>
    <row r="168" spans="1:16" s="163" customFormat="1" ht="20.100000000000001" customHeight="1" x14ac:dyDescent="0.2">
      <c r="A168" s="150" t="str">
        <f>+[1]INVERSION!A69</f>
        <v xml:space="preserve">   Adquisición de Placas y Calcomanias Vehiculares</v>
      </c>
      <c r="B168" s="134">
        <v>3400000</v>
      </c>
      <c r="C168" s="134">
        <v>3400000</v>
      </c>
      <c r="D168" s="134">
        <v>3400000</v>
      </c>
      <c r="E168" s="134"/>
      <c r="F168" s="132">
        <f t="shared" si="52"/>
        <v>0</v>
      </c>
      <c r="G168" s="134">
        <v>3400000</v>
      </c>
      <c r="H168" s="136"/>
      <c r="I168" s="137">
        <f t="shared" ref="I168" si="85">+E168+G168+H168</f>
        <v>3400000</v>
      </c>
      <c r="J168" s="137"/>
      <c r="K168" s="71">
        <f t="shared" si="53"/>
        <v>0</v>
      </c>
      <c r="L168" s="71">
        <f t="shared" si="54"/>
        <v>0</v>
      </c>
      <c r="M168" s="78">
        <f t="shared" si="49"/>
        <v>100</v>
      </c>
      <c r="N168" s="78">
        <f t="shared" si="50"/>
        <v>100</v>
      </c>
      <c r="P168" s="19"/>
    </row>
    <row r="169" spans="1:16" s="43" customFormat="1" ht="30" customHeight="1" x14ac:dyDescent="0.25">
      <c r="A169" s="156" t="s">
        <v>156</v>
      </c>
      <c r="B169" s="153">
        <f>+B170</f>
        <v>1316961</v>
      </c>
      <c r="C169" s="153">
        <f t="shared" ref="C169:E169" si="86">+C170</f>
        <v>1367961</v>
      </c>
      <c r="D169" s="153">
        <f t="shared" si="86"/>
        <v>1198467</v>
      </c>
      <c r="E169" s="153">
        <f t="shared" si="86"/>
        <v>29179</v>
      </c>
      <c r="F169" s="129">
        <f t="shared" si="52"/>
        <v>2.4346936544769275</v>
      </c>
      <c r="G169" s="153">
        <f t="shared" ref="G169:I169" si="87">+G170</f>
        <v>40000</v>
      </c>
      <c r="H169" s="153">
        <f t="shared" si="87"/>
        <v>0</v>
      </c>
      <c r="I169" s="153">
        <f t="shared" si="87"/>
        <v>69179</v>
      </c>
      <c r="J169" s="162">
        <f>+J170</f>
        <v>18080</v>
      </c>
      <c r="K169" s="162">
        <f t="shared" si="53"/>
        <v>1129288</v>
      </c>
      <c r="L169" s="162">
        <f t="shared" si="54"/>
        <v>1298782</v>
      </c>
      <c r="M169" s="154">
        <f t="shared" si="49"/>
        <v>5.7722907681229438</v>
      </c>
      <c r="N169" s="154">
        <f t="shared" si="50"/>
        <v>5.0570886158304216</v>
      </c>
      <c r="P169" s="164"/>
    </row>
    <row r="170" spans="1:16" ht="24.95" customHeight="1" x14ac:dyDescent="0.2">
      <c r="A170" s="130" t="s">
        <v>157</v>
      </c>
      <c r="B170" s="131">
        <f>+B171+B172+B174+B173+B175</f>
        <v>1316961</v>
      </c>
      <c r="C170" s="131">
        <f>+C171+C172+C174+C173+C175</f>
        <v>1367961</v>
      </c>
      <c r="D170" s="131">
        <f t="shared" ref="D170:L170" si="88">+D171+D172+D174+D173+D175</f>
        <v>1198467</v>
      </c>
      <c r="E170" s="131">
        <f t="shared" si="88"/>
        <v>29179</v>
      </c>
      <c r="F170" s="132">
        <f t="shared" si="52"/>
        <v>2.4346936544769275</v>
      </c>
      <c r="G170" s="131">
        <f t="shared" si="88"/>
        <v>40000</v>
      </c>
      <c r="H170" s="131">
        <f t="shared" si="88"/>
        <v>0</v>
      </c>
      <c r="I170" s="131">
        <f t="shared" si="88"/>
        <v>69179</v>
      </c>
      <c r="J170" s="131">
        <f t="shared" si="88"/>
        <v>18080</v>
      </c>
      <c r="K170" s="131">
        <f t="shared" si="88"/>
        <v>1129288</v>
      </c>
      <c r="L170" s="131">
        <f t="shared" si="88"/>
        <v>1298782</v>
      </c>
      <c r="M170" s="69">
        <f t="shared" si="49"/>
        <v>5.7722907681229438</v>
      </c>
      <c r="N170" s="69">
        <f t="shared" si="50"/>
        <v>5.0570886158304216</v>
      </c>
      <c r="P170" s="44"/>
    </row>
    <row r="171" spans="1:16" s="43" customFormat="1" ht="20.100000000000001" customHeight="1" x14ac:dyDescent="0.2">
      <c r="A171" s="150" t="s">
        <v>158</v>
      </c>
      <c r="B171" s="134">
        <f>175361+7057+17941+2105+1851+546+11500+250000+5000</f>
        <v>471361</v>
      </c>
      <c r="C171" s="137">
        <v>471361</v>
      </c>
      <c r="D171" s="137">
        <v>301867</v>
      </c>
      <c r="E171" s="137">
        <v>29179</v>
      </c>
      <c r="F171" s="132">
        <f t="shared" si="52"/>
        <v>9.6661774887616065</v>
      </c>
      <c r="G171" s="137"/>
      <c r="H171" s="134"/>
      <c r="I171" s="137">
        <f t="shared" ref="I171:I175" si="89">+E171+G171+H171</f>
        <v>29179</v>
      </c>
      <c r="J171" s="137">
        <v>18080</v>
      </c>
      <c r="K171" s="71">
        <f t="shared" si="53"/>
        <v>272688</v>
      </c>
      <c r="L171" s="71">
        <f t="shared" si="54"/>
        <v>442182</v>
      </c>
      <c r="M171" s="78">
        <f t="shared" si="49"/>
        <v>9.6661774887616065</v>
      </c>
      <c r="N171" s="78">
        <f t="shared" si="50"/>
        <v>6.1903721351575545</v>
      </c>
      <c r="P171" s="19"/>
    </row>
    <row r="172" spans="1:16" s="64" customFormat="1" ht="20.100000000000001" customHeight="1" x14ac:dyDescent="0.2">
      <c r="A172" s="150" t="str">
        <f>+[1]INVERSION!A72</f>
        <v xml:space="preserve">   Consultoría Calle Uruguay y Vía Argentina</v>
      </c>
      <c r="B172" s="134">
        <f>224952+520648</f>
        <v>745600</v>
      </c>
      <c r="C172" s="134">
        <v>745600</v>
      </c>
      <c r="D172" s="137">
        <v>745600</v>
      </c>
      <c r="E172" s="134"/>
      <c r="F172" s="132">
        <f t="shared" si="52"/>
        <v>0</v>
      </c>
      <c r="G172" s="134"/>
      <c r="H172" s="134"/>
      <c r="I172" s="137">
        <f t="shared" si="89"/>
        <v>0</v>
      </c>
      <c r="J172" s="137"/>
      <c r="K172" s="71">
        <f t="shared" si="53"/>
        <v>745600</v>
      </c>
      <c r="L172" s="71">
        <f t="shared" si="54"/>
        <v>745600</v>
      </c>
      <c r="M172" s="78">
        <f t="shared" si="49"/>
        <v>0</v>
      </c>
      <c r="N172" s="78">
        <f t="shared" si="50"/>
        <v>0</v>
      </c>
      <c r="P172" s="165"/>
    </row>
    <row r="173" spans="1:16" s="64" customFormat="1" ht="20.100000000000001" hidden="1" customHeight="1" x14ac:dyDescent="0.2">
      <c r="A173" s="150" t="s">
        <v>159</v>
      </c>
      <c r="B173" s="134"/>
      <c r="C173" s="134"/>
      <c r="D173" s="137"/>
      <c r="E173" s="134"/>
      <c r="F173" s="132" t="e">
        <f t="shared" si="52"/>
        <v>#DIV/0!</v>
      </c>
      <c r="G173" s="134"/>
      <c r="H173" s="134"/>
      <c r="I173" s="137">
        <f t="shared" si="89"/>
        <v>0</v>
      </c>
      <c r="J173" s="137"/>
      <c r="K173" s="71">
        <f t="shared" si="53"/>
        <v>0</v>
      </c>
      <c r="L173" s="71">
        <f t="shared" si="54"/>
        <v>0</v>
      </c>
      <c r="M173" s="78" t="e">
        <f t="shared" si="49"/>
        <v>#DIV/0!</v>
      </c>
      <c r="N173" s="78" t="e">
        <f t="shared" si="50"/>
        <v>#DIV/0!</v>
      </c>
      <c r="P173" s="165"/>
    </row>
    <row r="174" spans="1:16" s="64" customFormat="1" ht="21.75" customHeight="1" x14ac:dyDescent="0.2">
      <c r="A174" s="81" t="s">
        <v>160</v>
      </c>
      <c r="B174" s="137"/>
      <c r="C174" s="134">
        <v>51000</v>
      </c>
      <c r="D174" s="137">
        <v>51000</v>
      </c>
      <c r="E174" s="134"/>
      <c r="F174" s="132">
        <f t="shared" si="52"/>
        <v>0</v>
      </c>
      <c r="G174" s="134">
        <v>40000</v>
      </c>
      <c r="H174" s="136"/>
      <c r="I174" s="137">
        <f t="shared" si="89"/>
        <v>40000</v>
      </c>
      <c r="J174" s="137"/>
      <c r="K174" s="71">
        <f t="shared" si="53"/>
        <v>11000</v>
      </c>
      <c r="L174" s="71">
        <f t="shared" si="54"/>
        <v>11000</v>
      </c>
      <c r="M174" s="78">
        <f t="shared" si="49"/>
        <v>78.431372549019613</v>
      </c>
      <c r="N174" s="78">
        <f t="shared" si="50"/>
        <v>78.431372549019613</v>
      </c>
      <c r="P174" s="65"/>
    </row>
    <row r="175" spans="1:16" s="64" customFormat="1" ht="21.75" customHeight="1" x14ac:dyDescent="0.2">
      <c r="A175" s="84" t="s">
        <v>161</v>
      </c>
      <c r="B175" s="134">
        <v>100000</v>
      </c>
      <c r="C175" s="134">
        <v>100000</v>
      </c>
      <c r="D175" s="137">
        <v>100000</v>
      </c>
      <c r="E175" s="134"/>
      <c r="F175" s="132">
        <f t="shared" si="52"/>
        <v>0</v>
      </c>
      <c r="G175" s="134"/>
      <c r="H175" s="136"/>
      <c r="I175" s="137">
        <f t="shared" si="89"/>
        <v>0</v>
      </c>
      <c r="J175" s="137"/>
      <c r="K175" s="71">
        <f t="shared" si="53"/>
        <v>100000</v>
      </c>
      <c r="L175" s="71">
        <f t="shared" si="54"/>
        <v>100000</v>
      </c>
      <c r="M175" s="78">
        <f t="shared" si="49"/>
        <v>0</v>
      </c>
      <c r="N175" s="78">
        <f t="shared" si="50"/>
        <v>0</v>
      </c>
      <c r="P175" s="65"/>
    </row>
    <row r="176" spans="1:16" s="163" customFormat="1" ht="30" customHeight="1" x14ac:dyDescent="0.2">
      <c r="A176" s="156" t="s">
        <v>162</v>
      </c>
      <c r="B176" s="153">
        <f>+B177</f>
        <v>1746150</v>
      </c>
      <c r="C176" s="153">
        <f>+C177</f>
        <v>1796150</v>
      </c>
      <c r="D176" s="153">
        <f t="shared" ref="D176:E176" si="90">+D177</f>
        <v>1796150</v>
      </c>
      <c r="E176" s="153">
        <f t="shared" si="90"/>
        <v>0</v>
      </c>
      <c r="F176" s="129">
        <f t="shared" si="52"/>
        <v>0</v>
      </c>
      <c r="G176" s="153">
        <f t="shared" ref="G176:L176" si="91">+G177</f>
        <v>222547</v>
      </c>
      <c r="H176" s="153">
        <f t="shared" si="91"/>
        <v>0</v>
      </c>
      <c r="I176" s="153">
        <f t="shared" si="91"/>
        <v>222547</v>
      </c>
      <c r="J176" s="153">
        <f t="shared" si="91"/>
        <v>0</v>
      </c>
      <c r="K176" s="153">
        <f t="shared" si="91"/>
        <v>1573603</v>
      </c>
      <c r="L176" s="153">
        <f t="shared" si="91"/>
        <v>1573603</v>
      </c>
      <c r="M176" s="154">
        <f t="shared" si="49"/>
        <v>12.390223533669237</v>
      </c>
      <c r="N176" s="154">
        <f t="shared" si="50"/>
        <v>12.390223533669237</v>
      </c>
      <c r="P176" s="65"/>
    </row>
    <row r="177" spans="1:16" ht="24.95" customHeight="1" x14ac:dyDescent="0.25">
      <c r="A177" s="130" t="s">
        <v>163</v>
      </c>
      <c r="B177" s="136">
        <f>+B178+B179+B181+B180+B183+B182</f>
        <v>1746150</v>
      </c>
      <c r="C177" s="136">
        <f t="shared" ref="C177:E177" si="92">+C178+C179+C181+C180+C183+C182</f>
        <v>1796150</v>
      </c>
      <c r="D177" s="136">
        <f t="shared" si="92"/>
        <v>1796150</v>
      </c>
      <c r="E177" s="136">
        <f t="shared" si="92"/>
        <v>0</v>
      </c>
      <c r="F177" s="132">
        <f t="shared" si="52"/>
        <v>0</v>
      </c>
      <c r="G177" s="136">
        <f>+G178+G179+G181+G180+G183+G182</f>
        <v>222547</v>
      </c>
      <c r="H177" s="136">
        <f>+H178+H179+H181+H180+H183+H182</f>
        <v>0</v>
      </c>
      <c r="I177" s="136">
        <f t="shared" ref="I177:L177" si="93">+I178+I179+I181+I180+I183+I182</f>
        <v>222547</v>
      </c>
      <c r="J177" s="136">
        <f>+J178+J179+J181+J180+J183+J182</f>
        <v>0</v>
      </c>
      <c r="K177" s="136">
        <f t="shared" si="93"/>
        <v>1573603</v>
      </c>
      <c r="L177" s="136">
        <f t="shared" si="93"/>
        <v>1573603</v>
      </c>
      <c r="M177" s="69">
        <f>+I177/D177*100</f>
        <v>12.390223533669237</v>
      </c>
      <c r="N177" s="69">
        <f t="shared" si="50"/>
        <v>12.390223533669237</v>
      </c>
      <c r="P177" s="164"/>
    </row>
    <row r="178" spans="1:16" s="43" customFormat="1" ht="20.100000000000001" customHeight="1" x14ac:dyDescent="0.2">
      <c r="A178" s="150" t="str">
        <f>+[1]INVERSION!A75</f>
        <v xml:space="preserve">  Recolección de los Desechos del Mercado Agricola</v>
      </c>
      <c r="B178" s="134">
        <v>946050</v>
      </c>
      <c r="C178" s="134">
        <v>946050</v>
      </c>
      <c r="D178" s="134">
        <v>946050</v>
      </c>
      <c r="E178" s="134"/>
      <c r="F178" s="132">
        <f t="shared" si="52"/>
        <v>0</v>
      </c>
      <c r="G178" s="134">
        <v>222547</v>
      </c>
      <c r="H178" s="137"/>
      <c r="I178" s="137">
        <f>+E178+G178+H178</f>
        <v>222547</v>
      </c>
      <c r="J178" s="137"/>
      <c r="K178" s="71">
        <f t="shared" si="53"/>
        <v>723503</v>
      </c>
      <c r="L178" s="71">
        <f t="shared" si="54"/>
        <v>723503</v>
      </c>
      <c r="M178" s="78">
        <f t="shared" si="49"/>
        <v>23.523809523809526</v>
      </c>
      <c r="N178" s="78">
        <f t="shared" si="50"/>
        <v>23.523809523809526</v>
      </c>
      <c r="P178" s="19"/>
    </row>
    <row r="179" spans="1:16" s="64" customFormat="1" ht="20.100000000000001" hidden="1" customHeight="1" x14ac:dyDescent="0.2">
      <c r="A179" s="146" t="s">
        <v>164</v>
      </c>
      <c r="B179" s="137"/>
      <c r="C179" s="137"/>
      <c r="D179" s="134"/>
      <c r="E179" s="137"/>
      <c r="F179" s="132" t="e">
        <f t="shared" si="52"/>
        <v>#DIV/0!</v>
      </c>
      <c r="G179" s="137"/>
      <c r="H179" s="137"/>
      <c r="I179" s="137">
        <f t="shared" ref="I179:I183" si="94">+E179+G179+H179</f>
        <v>0</v>
      </c>
      <c r="J179" s="137"/>
      <c r="K179" s="71">
        <f t="shared" si="53"/>
        <v>0</v>
      </c>
      <c r="L179" s="71">
        <f t="shared" si="54"/>
        <v>0</v>
      </c>
      <c r="M179" s="78" t="e">
        <f t="shared" si="49"/>
        <v>#DIV/0!</v>
      </c>
      <c r="N179" s="78" t="e">
        <f t="shared" si="50"/>
        <v>#DIV/0!</v>
      </c>
      <c r="P179" s="44"/>
    </row>
    <row r="180" spans="1:16" s="64" customFormat="1" ht="20.100000000000001" customHeight="1" x14ac:dyDescent="0.2">
      <c r="A180" s="81" t="s">
        <v>165</v>
      </c>
      <c r="B180" s="137">
        <v>800000</v>
      </c>
      <c r="C180" s="137">
        <v>800000</v>
      </c>
      <c r="D180" s="134">
        <v>800000</v>
      </c>
      <c r="E180" s="137"/>
      <c r="F180" s="132">
        <f t="shared" si="52"/>
        <v>0</v>
      </c>
      <c r="G180" s="137"/>
      <c r="H180" s="137"/>
      <c r="I180" s="137">
        <f t="shared" si="94"/>
        <v>0</v>
      </c>
      <c r="J180" s="137"/>
      <c r="K180" s="71">
        <f t="shared" si="53"/>
        <v>800000</v>
      </c>
      <c r="L180" s="71">
        <f t="shared" si="54"/>
        <v>800000</v>
      </c>
      <c r="M180" s="78">
        <f t="shared" si="49"/>
        <v>0</v>
      </c>
      <c r="N180" s="78">
        <f t="shared" si="50"/>
        <v>0</v>
      </c>
      <c r="P180" s="44"/>
    </row>
    <row r="181" spans="1:16" s="64" customFormat="1" ht="20.100000000000001" customHeight="1" x14ac:dyDescent="0.2">
      <c r="A181" s="81" t="s">
        <v>166</v>
      </c>
      <c r="B181" s="137"/>
      <c r="C181" s="137">
        <v>50000</v>
      </c>
      <c r="D181" s="134">
        <v>50000</v>
      </c>
      <c r="E181" s="137"/>
      <c r="F181" s="132">
        <f t="shared" si="52"/>
        <v>0</v>
      </c>
      <c r="G181" s="137"/>
      <c r="H181" s="137"/>
      <c r="I181" s="137">
        <f t="shared" si="94"/>
        <v>0</v>
      </c>
      <c r="J181" s="137"/>
      <c r="K181" s="71">
        <f t="shared" si="53"/>
        <v>50000</v>
      </c>
      <c r="L181" s="71">
        <f t="shared" si="54"/>
        <v>50000</v>
      </c>
      <c r="M181" s="78">
        <f t="shared" si="49"/>
        <v>0</v>
      </c>
      <c r="N181" s="78">
        <f t="shared" si="50"/>
        <v>0</v>
      </c>
      <c r="P181" s="65"/>
    </row>
    <row r="182" spans="1:16" s="64" customFormat="1" ht="20.100000000000001" customHeight="1" x14ac:dyDescent="0.2">
      <c r="A182" s="81" t="s">
        <v>167</v>
      </c>
      <c r="B182" s="137">
        <v>0</v>
      </c>
      <c r="C182" s="137"/>
      <c r="D182" s="134"/>
      <c r="E182" s="137"/>
      <c r="F182" s="132" t="e">
        <f t="shared" si="52"/>
        <v>#DIV/0!</v>
      </c>
      <c r="G182" s="137"/>
      <c r="H182" s="137"/>
      <c r="I182" s="137"/>
      <c r="J182" s="137"/>
      <c r="K182" s="71"/>
      <c r="L182" s="71"/>
      <c r="M182" s="78"/>
      <c r="N182" s="78"/>
      <c r="P182" s="65"/>
    </row>
    <row r="183" spans="1:16" s="64" customFormat="1" ht="19.5" customHeight="1" x14ac:dyDescent="0.2">
      <c r="A183" s="81" t="s">
        <v>168</v>
      </c>
      <c r="B183" s="137">
        <v>100</v>
      </c>
      <c r="C183" s="137">
        <v>100</v>
      </c>
      <c r="D183" s="134">
        <v>100</v>
      </c>
      <c r="E183" s="137"/>
      <c r="F183" s="132">
        <f t="shared" si="52"/>
        <v>0</v>
      </c>
      <c r="G183" s="137"/>
      <c r="H183" s="136"/>
      <c r="I183" s="137">
        <f t="shared" si="94"/>
        <v>0</v>
      </c>
      <c r="J183" s="137"/>
      <c r="K183" s="71">
        <f t="shared" si="53"/>
        <v>100</v>
      </c>
      <c r="L183" s="71">
        <f t="shared" si="54"/>
        <v>100</v>
      </c>
      <c r="M183" s="78">
        <f t="shared" si="49"/>
        <v>0</v>
      </c>
      <c r="N183" s="78">
        <f t="shared" si="50"/>
        <v>0</v>
      </c>
      <c r="P183" s="65"/>
    </row>
    <row r="184" spans="1:16" s="64" customFormat="1" ht="30" customHeight="1" x14ac:dyDescent="0.2">
      <c r="A184" s="156" t="s">
        <v>169</v>
      </c>
      <c r="B184" s="153">
        <f>+B185</f>
        <v>147642310</v>
      </c>
      <c r="C184" s="153">
        <f>+C185</f>
        <v>147642310</v>
      </c>
      <c r="D184" s="153">
        <f>+D185</f>
        <v>145642310</v>
      </c>
      <c r="E184" s="153">
        <f t="shared" ref="E184" si="95">+E185</f>
        <v>11141638</v>
      </c>
      <c r="F184" s="129">
        <f t="shared" si="52"/>
        <v>7.6500008822985581</v>
      </c>
      <c r="G184" s="153">
        <f>+G185</f>
        <v>30385162</v>
      </c>
      <c r="H184" s="153">
        <f>+H185</f>
        <v>9683652</v>
      </c>
      <c r="I184" s="153">
        <f>+I185</f>
        <v>51210452</v>
      </c>
      <c r="J184" s="153">
        <f>+J185</f>
        <v>1648383</v>
      </c>
      <c r="K184" s="153">
        <f t="shared" ref="K184:L184" si="96">+K185</f>
        <v>94431858</v>
      </c>
      <c r="L184" s="153">
        <f t="shared" si="96"/>
        <v>96431858</v>
      </c>
      <c r="M184" s="154">
        <f t="shared" si="49"/>
        <v>35.161796046766902</v>
      </c>
      <c r="N184" s="154">
        <f t="shared" si="50"/>
        <v>34.685485481770094</v>
      </c>
      <c r="P184" s="166"/>
    </row>
    <row r="185" spans="1:16" ht="24.95" customHeight="1" x14ac:dyDescent="0.2">
      <c r="A185" s="143" t="s">
        <v>170</v>
      </c>
      <c r="B185" s="131">
        <f>SUM(B186:B233)</f>
        <v>147642310</v>
      </c>
      <c r="C185" s="131">
        <f>SUM(C186:C233)</f>
        <v>147642310</v>
      </c>
      <c r="D185" s="131">
        <f>SUM(D186:D233)</f>
        <v>145642310</v>
      </c>
      <c r="E185" s="131">
        <f>SUM(E186:E233)</f>
        <v>11141638</v>
      </c>
      <c r="F185" s="132">
        <f t="shared" si="52"/>
        <v>7.6500008822985581</v>
      </c>
      <c r="G185" s="131">
        <f t="shared" ref="G185:L185" si="97">SUM(G186:G233)</f>
        <v>30385162</v>
      </c>
      <c r="H185" s="131">
        <f t="shared" si="97"/>
        <v>9683652</v>
      </c>
      <c r="I185" s="131">
        <f t="shared" si="97"/>
        <v>51210452</v>
      </c>
      <c r="J185" s="131">
        <f t="shared" si="97"/>
        <v>1648383</v>
      </c>
      <c r="K185" s="131">
        <f t="shared" si="97"/>
        <v>94431858</v>
      </c>
      <c r="L185" s="131">
        <f t="shared" si="97"/>
        <v>96431858</v>
      </c>
      <c r="M185" s="69">
        <f t="shared" si="49"/>
        <v>35.161796046766902</v>
      </c>
      <c r="N185" s="69">
        <f t="shared" si="50"/>
        <v>34.685485481770094</v>
      </c>
      <c r="P185" s="166"/>
    </row>
    <row r="186" spans="1:16" s="163" customFormat="1" ht="20.100000000000001" customHeight="1" x14ac:dyDescent="0.2">
      <c r="A186" s="81" t="s">
        <v>171</v>
      </c>
      <c r="B186" s="134">
        <f>21100+1000000+1053299+62701+3332533+800000+720110+2255330+5777217+6148795+145000+265692+137285+233909</f>
        <v>21952971</v>
      </c>
      <c r="C186" s="137">
        <v>21952971</v>
      </c>
      <c r="D186" s="137">
        <v>19952971</v>
      </c>
      <c r="E186" s="137">
        <v>559169</v>
      </c>
      <c r="F186" s="132">
        <f t="shared" si="52"/>
        <v>2.8024347852758371</v>
      </c>
      <c r="G186" s="137">
        <v>4190463</v>
      </c>
      <c r="H186" s="137"/>
      <c r="I186" s="137">
        <f t="shared" ref="I186:I233" si="98">+E186+G186+H186</f>
        <v>4749632</v>
      </c>
      <c r="J186" s="137"/>
      <c r="K186" s="71">
        <f>+D186-I186</f>
        <v>15203339</v>
      </c>
      <c r="L186" s="71">
        <f>+C186-I186</f>
        <v>17203339</v>
      </c>
      <c r="M186" s="78">
        <f>+I186/D186*100</f>
        <v>23.804134231438518</v>
      </c>
      <c r="N186" s="78">
        <f>+I186/C186*100</f>
        <v>21.635486149004617</v>
      </c>
      <c r="P186" s="167"/>
    </row>
    <row r="187" spans="1:16" s="43" customFormat="1" ht="20.100000000000001" customHeight="1" x14ac:dyDescent="0.2">
      <c r="A187" s="81" t="s">
        <v>172</v>
      </c>
      <c r="B187" s="134">
        <f>14950000+50000</f>
        <v>15000000</v>
      </c>
      <c r="C187" s="137">
        <v>17172845</v>
      </c>
      <c r="D187" s="137">
        <v>17172845</v>
      </c>
      <c r="E187" s="137">
        <v>2172844</v>
      </c>
      <c r="F187" s="132">
        <f t="shared" si="52"/>
        <v>12.652789913377777</v>
      </c>
      <c r="G187" s="137"/>
      <c r="H187" s="137"/>
      <c r="I187" s="137">
        <f t="shared" si="98"/>
        <v>2172844</v>
      </c>
      <c r="J187" s="137"/>
      <c r="K187" s="71">
        <f>+D187-I187</f>
        <v>15000001</v>
      </c>
      <c r="L187" s="71">
        <f t="shared" si="54"/>
        <v>15000001</v>
      </c>
      <c r="M187" s="78">
        <f t="shared" si="49"/>
        <v>12.652789913377777</v>
      </c>
      <c r="N187" s="78">
        <f t="shared" si="50"/>
        <v>12.652789913377777</v>
      </c>
      <c r="P187" s="167"/>
    </row>
    <row r="188" spans="1:16" ht="20.100000000000001" customHeight="1" x14ac:dyDescent="0.2">
      <c r="A188" s="81" t="s">
        <v>173</v>
      </c>
      <c r="B188" s="134">
        <f>6650000+50000</f>
        <v>6700000</v>
      </c>
      <c r="C188" s="137">
        <v>6700000</v>
      </c>
      <c r="D188" s="137">
        <v>6700000</v>
      </c>
      <c r="E188" s="137"/>
      <c r="F188" s="132">
        <f t="shared" si="52"/>
        <v>0</v>
      </c>
      <c r="G188" s="137"/>
      <c r="H188" s="137">
        <v>6700000</v>
      </c>
      <c r="I188" s="137">
        <f t="shared" si="98"/>
        <v>6700000</v>
      </c>
      <c r="J188" s="137"/>
      <c r="K188" s="71">
        <f t="shared" ref="K188:K233" si="99">+D188-I188</f>
        <v>0</v>
      </c>
      <c r="L188" s="71">
        <f t="shared" ref="L188:L233" si="100">+C188-I188</f>
        <v>0</v>
      </c>
      <c r="M188" s="78">
        <f t="shared" ref="M188:M240" si="101">+I188/D188*100</f>
        <v>100</v>
      </c>
      <c r="N188" s="78">
        <f t="shared" ref="N188:N240" si="102">+I188/C188*100</f>
        <v>100</v>
      </c>
      <c r="P188" s="167"/>
    </row>
    <row r="189" spans="1:16" s="43" customFormat="1" ht="20.100000000000001" customHeight="1" x14ac:dyDescent="0.2">
      <c r="A189" s="81" t="s">
        <v>174</v>
      </c>
      <c r="B189" s="137"/>
      <c r="C189" s="137">
        <v>29425</v>
      </c>
      <c r="D189" s="137">
        <v>29425</v>
      </c>
      <c r="E189" s="137"/>
      <c r="F189" s="132">
        <f t="shared" si="52"/>
        <v>0</v>
      </c>
      <c r="G189" s="137">
        <v>29425</v>
      </c>
      <c r="H189" s="137"/>
      <c r="I189" s="137">
        <f t="shared" si="98"/>
        <v>29425</v>
      </c>
      <c r="J189" s="137"/>
      <c r="K189" s="71">
        <f t="shared" si="99"/>
        <v>0</v>
      </c>
      <c r="L189" s="71">
        <f t="shared" si="100"/>
        <v>0</v>
      </c>
      <c r="M189" s="78">
        <f t="shared" si="101"/>
        <v>100</v>
      </c>
      <c r="N189" s="78">
        <f t="shared" si="102"/>
        <v>100</v>
      </c>
      <c r="P189" s="167"/>
    </row>
    <row r="190" spans="1:16" s="64" customFormat="1" ht="19.5" customHeight="1" x14ac:dyDescent="0.2">
      <c r="A190" s="81" t="s">
        <v>175</v>
      </c>
      <c r="B190" s="137">
        <f>11131006+828569</f>
        <v>11959575</v>
      </c>
      <c r="C190" s="137">
        <v>15878823</v>
      </c>
      <c r="D190" s="137">
        <v>15878823</v>
      </c>
      <c r="E190" s="137">
        <v>3090675</v>
      </c>
      <c r="F190" s="132">
        <f t="shared" si="52"/>
        <v>19.464131566930369</v>
      </c>
      <c r="G190" s="168"/>
      <c r="H190" s="168"/>
      <c r="I190" s="137">
        <f t="shared" si="98"/>
        <v>3090675</v>
      </c>
      <c r="J190" s="137"/>
      <c r="K190" s="71">
        <f t="shared" si="99"/>
        <v>12788148</v>
      </c>
      <c r="L190" s="71">
        <f t="shared" si="100"/>
        <v>12788148</v>
      </c>
      <c r="M190" s="78">
        <f t="shared" si="101"/>
        <v>19.464131566930369</v>
      </c>
      <c r="N190" s="78">
        <f t="shared" si="102"/>
        <v>19.464131566930369</v>
      </c>
      <c r="P190" s="167"/>
    </row>
    <row r="191" spans="1:16" s="158" customFormat="1" ht="20.25" hidden="1" customHeight="1" x14ac:dyDescent="0.2">
      <c r="A191" s="141" t="s">
        <v>176</v>
      </c>
      <c r="B191" s="142"/>
      <c r="C191" s="137"/>
      <c r="D191" s="137"/>
      <c r="E191" s="137"/>
      <c r="F191" s="132" t="e">
        <f t="shared" si="52"/>
        <v>#DIV/0!</v>
      </c>
      <c r="G191" s="168"/>
      <c r="H191" s="168"/>
      <c r="I191" s="137">
        <f t="shared" si="98"/>
        <v>0</v>
      </c>
      <c r="J191" s="137"/>
      <c r="K191" s="71">
        <f t="shared" si="99"/>
        <v>0</v>
      </c>
      <c r="L191" s="71">
        <f t="shared" si="100"/>
        <v>0</v>
      </c>
      <c r="M191" s="78" t="e">
        <f t="shared" si="101"/>
        <v>#DIV/0!</v>
      </c>
      <c r="N191" s="78" t="e">
        <f t="shared" si="102"/>
        <v>#DIV/0!</v>
      </c>
      <c r="P191" s="167"/>
    </row>
    <row r="192" spans="1:16" s="147" customFormat="1" ht="19.5" customHeight="1" x14ac:dyDescent="0.2">
      <c r="A192" s="81" t="s">
        <v>177</v>
      </c>
      <c r="B192" s="137">
        <f>100+1068314+100</f>
        <v>1068514</v>
      </c>
      <c r="C192" s="137">
        <v>2643352</v>
      </c>
      <c r="D192" s="137">
        <v>2643352</v>
      </c>
      <c r="E192" s="137">
        <v>825959</v>
      </c>
      <c r="F192" s="132">
        <f t="shared" si="52"/>
        <v>31.246651978245804</v>
      </c>
      <c r="G192" s="168"/>
      <c r="H192" s="168">
        <v>1068314</v>
      </c>
      <c r="I192" s="137">
        <f t="shared" si="98"/>
        <v>1894273</v>
      </c>
      <c r="J192" s="137"/>
      <c r="K192" s="71">
        <f t="shared" si="99"/>
        <v>749079</v>
      </c>
      <c r="L192" s="71">
        <f t="shared" si="100"/>
        <v>749079</v>
      </c>
      <c r="M192" s="78">
        <f t="shared" si="101"/>
        <v>71.661776411162791</v>
      </c>
      <c r="N192" s="78">
        <f t="shared" si="102"/>
        <v>71.661776411162791</v>
      </c>
      <c r="P192" s="167"/>
    </row>
    <row r="193" spans="1:16" s="64" customFormat="1" ht="20.100000000000001" customHeight="1" x14ac:dyDescent="0.2">
      <c r="A193" s="81" t="s">
        <v>178</v>
      </c>
      <c r="B193" s="137">
        <v>56699</v>
      </c>
      <c r="C193" s="137">
        <v>553671</v>
      </c>
      <c r="D193" s="137">
        <v>553671</v>
      </c>
      <c r="E193" s="137">
        <v>496971</v>
      </c>
      <c r="F193" s="132">
        <f t="shared" si="52"/>
        <v>89.759261366407131</v>
      </c>
      <c r="G193" s="168"/>
      <c r="H193" s="168"/>
      <c r="I193" s="137">
        <f t="shared" si="98"/>
        <v>496971</v>
      </c>
      <c r="J193" s="137"/>
      <c r="K193" s="71">
        <f t="shared" si="99"/>
        <v>56700</v>
      </c>
      <c r="L193" s="71">
        <f t="shared" si="100"/>
        <v>56700</v>
      </c>
      <c r="M193" s="78">
        <f t="shared" si="101"/>
        <v>89.759261366407131</v>
      </c>
      <c r="N193" s="78">
        <f t="shared" si="102"/>
        <v>89.759261366407131</v>
      </c>
      <c r="P193" s="167"/>
    </row>
    <row r="194" spans="1:16" s="86" customFormat="1" ht="20.100000000000001" hidden="1" customHeight="1" x14ac:dyDescent="0.25">
      <c r="A194" s="81" t="s">
        <v>179</v>
      </c>
      <c r="B194" s="137"/>
      <c r="C194" s="137"/>
      <c r="D194" s="137"/>
      <c r="E194" s="137"/>
      <c r="F194" s="132" t="e">
        <f t="shared" si="52"/>
        <v>#DIV/0!</v>
      </c>
      <c r="G194" s="168"/>
      <c r="H194" s="168"/>
      <c r="I194" s="137">
        <f t="shared" si="98"/>
        <v>0</v>
      </c>
      <c r="J194" s="137"/>
      <c r="K194" s="71">
        <f t="shared" si="99"/>
        <v>0</v>
      </c>
      <c r="L194" s="71">
        <f t="shared" si="100"/>
        <v>0</v>
      </c>
      <c r="M194" s="78" t="e">
        <f t="shared" si="101"/>
        <v>#DIV/0!</v>
      </c>
      <c r="N194" s="78" t="e">
        <f t="shared" si="102"/>
        <v>#DIV/0!</v>
      </c>
      <c r="P194" s="167"/>
    </row>
    <row r="195" spans="1:16" s="86" customFormat="1" ht="20.100000000000001" customHeight="1" x14ac:dyDescent="0.25">
      <c r="A195" s="81" t="s">
        <v>180</v>
      </c>
      <c r="B195" s="137">
        <v>100</v>
      </c>
      <c r="C195" s="137">
        <v>100</v>
      </c>
      <c r="D195" s="137">
        <v>100</v>
      </c>
      <c r="E195" s="137"/>
      <c r="F195" s="132">
        <f t="shared" si="52"/>
        <v>0</v>
      </c>
      <c r="G195" s="168"/>
      <c r="H195" s="168"/>
      <c r="I195" s="137">
        <f t="shared" si="98"/>
        <v>0</v>
      </c>
      <c r="J195" s="137"/>
      <c r="K195" s="71">
        <f t="shared" si="99"/>
        <v>100</v>
      </c>
      <c r="L195" s="71">
        <f t="shared" si="100"/>
        <v>100</v>
      </c>
      <c r="M195" s="78">
        <f t="shared" si="101"/>
        <v>0</v>
      </c>
      <c r="N195" s="78">
        <f t="shared" si="102"/>
        <v>0</v>
      </c>
      <c r="P195" s="167"/>
    </row>
    <row r="196" spans="1:16" s="86" customFormat="1" ht="20.100000000000001" customHeight="1" x14ac:dyDescent="0.25">
      <c r="A196" s="81" t="s">
        <v>181</v>
      </c>
      <c r="B196" s="137">
        <v>469788</v>
      </c>
      <c r="C196" s="137">
        <v>469788</v>
      </c>
      <c r="D196" s="137">
        <v>469788</v>
      </c>
      <c r="E196" s="137"/>
      <c r="F196" s="132">
        <f t="shared" si="52"/>
        <v>0</v>
      </c>
      <c r="G196" s="168"/>
      <c r="H196" s="168"/>
      <c r="I196" s="137">
        <f t="shared" si="98"/>
        <v>0</v>
      </c>
      <c r="J196" s="137"/>
      <c r="K196" s="71">
        <f t="shared" si="99"/>
        <v>469788</v>
      </c>
      <c r="L196" s="71">
        <f t="shared" si="100"/>
        <v>469788</v>
      </c>
      <c r="M196" s="78">
        <f t="shared" si="101"/>
        <v>0</v>
      </c>
      <c r="N196" s="78">
        <f t="shared" si="102"/>
        <v>0</v>
      </c>
      <c r="P196" s="167"/>
    </row>
    <row r="197" spans="1:16" s="86" customFormat="1" ht="20.100000000000001" customHeight="1" x14ac:dyDescent="0.25">
      <c r="A197" s="81" t="s">
        <v>182</v>
      </c>
      <c r="B197" s="137"/>
      <c r="C197" s="137">
        <v>1161550</v>
      </c>
      <c r="D197" s="137">
        <v>1161550</v>
      </c>
      <c r="E197" s="137">
        <v>597182</v>
      </c>
      <c r="F197" s="132">
        <f t="shared" si="52"/>
        <v>51.412509147260124</v>
      </c>
      <c r="G197" s="168">
        <v>564366</v>
      </c>
      <c r="H197" s="168"/>
      <c r="I197" s="137">
        <f t="shared" si="98"/>
        <v>1161548</v>
      </c>
      <c r="J197" s="137"/>
      <c r="K197" s="71">
        <f t="shared" si="99"/>
        <v>2</v>
      </c>
      <c r="L197" s="71">
        <f t="shared" si="100"/>
        <v>2</v>
      </c>
      <c r="M197" s="78">
        <f t="shared" si="101"/>
        <v>99.999827816279975</v>
      </c>
      <c r="N197" s="78">
        <f t="shared" si="102"/>
        <v>99.999827816279975</v>
      </c>
      <c r="P197" s="167"/>
    </row>
    <row r="198" spans="1:16" s="86" customFormat="1" ht="20.100000000000001" customHeight="1" x14ac:dyDescent="0.25">
      <c r="A198" s="81" t="s">
        <v>183</v>
      </c>
      <c r="B198" s="137">
        <v>637363</v>
      </c>
      <c r="C198" s="137">
        <v>637363</v>
      </c>
      <c r="D198" s="137">
        <v>637363</v>
      </c>
      <c r="E198" s="137"/>
      <c r="F198" s="132">
        <f t="shared" si="52"/>
        <v>0</v>
      </c>
      <c r="G198" s="168"/>
      <c r="H198" s="168"/>
      <c r="I198" s="137">
        <f t="shared" si="98"/>
        <v>0</v>
      </c>
      <c r="J198" s="137"/>
      <c r="K198" s="71">
        <f t="shared" si="99"/>
        <v>637363</v>
      </c>
      <c r="L198" s="71">
        <f t="shared" si="100"/>
        <v>637363</v>
      </c>
      <c r="M198" s="78">
        <f t="shared" si="101"/>
        <v>0</v>
      </c>
      <c r="N198" s="78">
        <f t="shared" si="102"/>
        <v>0</v>
      </c>
      <c r="P198" s="167"/>
    </row>
    <row r="199" spans="1:16" s="86" customFormat="1" ht="20.100000000000001" hidden="1" customHeight="1" x14ac:dyDescent="0.25">
      <c r="A199" s="81" t="s">
        <v>184</v>
      </c>
      <c r="B199" s="137"/>
      <c r="C199" s="137"/>
      <c r="D199" s="137"/>
      <c r="E199" s="137"/>
      <c r="F199" s="132" t="e">
        <f t="shared" si="52"/>
        <v>#DIV/0!</v>
      </c>
      <c r="G199" s="168"/>
      <c r="H199" s="168"/>
      <c r="I199" s="137">
        <f t="shared" si="98"/>
        <v>0</v>
      </c>
      <c r="J199" s="137"/>
      <c r="K199" s="71">
        <f t="shared" si="99"/>
        <v>0</v>
      </c>
      <c r="L199" s="71">
        <f t="shared" si="100"/>
        <v>0</v>
      </c>
      <c r="M199" s="78" t="e">
        <f t="shared" si="101"/>
        <v>#DIV/0!</v>
      </c>
      <c r="N199" s="78" t="e">
        <f t="shared" si="102"/>
        <v>#DIV/0!</v>
      </c>
      <c r="P199" s="167"/>
    </row>
    <row r="200" spans="1:16" s="86" customFormat="1" ht="20.100000000000001" customHeight="1" x14ac:dyDescent="0.25">
      <c r="A200" s="81" t="s">
        <v>185</v>
      </c>
      <c r="B200" s="137">
        <v>284977</v>
      </c>
      <c r="C200" s="137">
        <v>284977</v>
      </c>
      <c r="D200" s="137">
        <v>284977</v>
      </c>
      <c r="E200" s="137"/>
      <c r="F200" s="132">
        <f t="shared" si="52"/>
        <v>0</v>
      </c>
      <c r="G200" s="168"/>
      <c r="H200" s="168"/>
      <c r="I200" s="137">
        <f t="shared" si="98"/>
        <v>0</v>
      </c>
      <c r="J200" s="137"/>
      <c r="K200" s="71">
        <f t="shared" si="99"/>
        <v>284977</v>
      </c>
      <c r="L200" s="71">
        <f t="shared" si="100"/>
        <v>284977</v>
      </c>
      <c r="M200" s="78">
        <f t="shared" si="101"/>
        <v>0</v>
      </c>
      <c r="N200" s="78">
        <f t="shared" si="102"/>
        <v>0</v>
      </c>
      <c r="P200" s="167"/>
    </row>
    <row r="201" spans="1:16" s="86" customFormat="1" ht="20.100000000000001" customHeight="1" x14ac:dyDescent="0.25">
      <c r="A201" s="81" t="s">
        <v>186</v>
      </c>
      <c r="B201" s="137">
        <v>100</v>
      </c>
      <c r="C201" s="137">
        <v>100</v>
      </c>
      <c r="D201" s="137">
        <v>100</v>
      </c>
      <c r="E201" s="137"/>
      <c r="F201" s="132">
        <f t="shared" si="52"/>
        <v>0</v>
      </c>
      <c r="G201" s="168"/>
      <c r="H201" s="168"/>
      <c r="I201" s="137">
        <f t="shared" si="98"/>
        <v>0</v>
      </c>
      <c r="J201" s="137"/>
      <c r="K201" s="71">
        <f t="shared" si="99"/>
        <v>100</v>
      </c>
      <c r="L201" s="71">
        <f t="shared" si="100"/>
        <v>100</v>
      </c>
      <c r="M201" s="78">
        <f t="shared" si="101"/>
        <v>0</v>
      </c>
      <c r="N201" s="78">
        <f t="shared" si="102"/>
        <v>0</v>
      </c>
      <c r="P201" s="167"/>
    </row>
    <row r="202" spans="1:16" s="86" customFormat="1" ht="20.100000000000001" customHeight="1" x14ac:dyDescent="0.25">
      <c r="A202" s="81" t="s">
        <v>187</v>
      </c>
      <c r="B202" s="137">
        <f>100+100</f>
        <v>200</v>
      </c>
      <c r="C202" s="137">
        <v>200</v>
      </c>
      <c r="D202" s="137">
        <v>200</v>
      </c>
      <c r="E202" s="137"/>
      <c r="F202" s="132">
        <f t="shared" ref="F202:F240" si="103">+E202/D202*100</f>
        <v>0</v>
      </c>
      <c r="G202" s="168"/>
      <c r="H202" s="168"/>
      <c r="I202" s="137">
        <f t="shared" si="98"/>
        <v>0</v>
      </c>
      <c r="J202" s="137"/>
      <c r="K202" s="71">
        <f t="shared" si="99"/>
        <v>200</v>
      </c>
      <c r="L202" s="71">
        <f t="shared" si="100"/>
        <v>200</v>
      </c>
      <c r="M202" s="78">
        <f t="shared" si="101"/>
        <v>0</v>
      </c>
      <c r="N202" s="78">
        <f t="shared" si="102"/>
        <v>0</v>
      </c>
      <c r="P202" s="167"/>
    </row>
    <row r="203" spans="1:16" s="86" customFormat="1" ht="20.100000000000001" customHeight="1" x14ac:dyDescent="0.25">
      <c r="A203" s="81" t="s">
        <v>188</v>
      </c>
      <c r="B203" s="137">
        <v>633812</v>
      </c>
      <c r="C203" s="137">
        <v>145192</v>
      </c>
      <c r="D203" s="137">
        <v>145192</v>
      </c>
      <c r="E203" s="137">
        <v>145191</v>
      </c>
      <c r="F203" s="132">
        <f t="shared" si="103"/>
        <v>99.999311256818558</v>
      </c>
      <c r="G203" s="168"/>
      <c r="H203" s="168"/>
      <c r="I203" s="137">
        <f t="shared" si="98"/>
        <v>145191</v>
      </c>
      <c r="J203" s="137"/>
      <c r="K203" s="71">
        <f t="shared" si="99"/>
        <v>1</v>
      </c>
      <c r="L203" s="71">
        <f t="shared" si="100"/>
        <v>1</v>
      </c>
      <c r="M203" s="78">
        <f t="shared" si="101"/>
        <v>99.999311256818558</v>
      </c>
      <c r="N203" s="78">
        <f t="shared" si="102"/>
        <v>99.999311256818558</v>
      </c>
      <c r="P203" s="167"/>
    </row>
    <row r="204" spans="1:16" s="64" customFormat="1" ht="20.100000000000001" hidden="1" customHeight="1" x14ac:dyDescent="0.2">
      <c r="A204" s="141" t="s">
        <v>189</v>
      </c>
      <c r="B204" s="142"/>
      <c r="C204" s="137"/>
      <c r="D204" s="137"/>
      <c r="E204" s="137"/>
      <c r="F204" s="132" t="e">
        <f t="shared" si="103"/>
        <v>#DIV/0!</v>
      </c>
      <c r="G204" s="168"/>
      <c r="H204" s="168"/>
      <c r="I204" s="137">
        <f t="shared" si="98"/>
        <v>0</v>
      </c>
      <c r="J204" s="137"/>
      <c r="K204" s="71">
        <f t="shared" si="99"/>
        <v>0</v>
      </c>
      <c r="L204" s="71">
        <f t="shared" si="100"/>
        <v>0</v>
      </c>
      <c r="M204" s="78" t="e">
        <f t="shared" si="101"/>
        <v>#DIV/0!</v>
      </c>
      <c r="N204" s="78" t="e">
        <f t="shared" si="102"/>
        <v>#DIV/0!</v>
      </c>
      <c r="P204" s="167"/>
    </row>
    <row r="205" spans="1:16" s="86" customFormat="1" ht="20.100000000000001" customHeight="1" x14ac:dyDescent="0.25">
      <c r="A205" s="81" t="s">
        <v>190</v>
      </c>
      <c r="B205" s="137">
        <f>100+100</f>
        <v>200</v>
      </c>
      <c r="C205" s="137">
        <v>1869174</v>
      </c>
      <c r="D205" s="137">
        <v>1869174</v>
      </c>
      <c r="E205" s="137">
        <v>612275</v>
      </c>
      <c r="F205" s="132">
        <f t="shared" si="103"/>
        <v>32.756447500339725</v>
      </c>
      <c r="G205" s="168">
        <v>1256897</v>
      </c>
      <c r="H205" s="168"/>
      <c r="I205" s="137">
        <f t="shared" si="98"/>
        <v>1869172</v>
      </c>
      <c r="J205" s="137"/>
      <c r="K205" s="71">
        <f t="shared" si="99"/>
        <v>2</v>
      </c>
      <c r="L205" s="71">
        <f t="shared" si="100"/>
        <v>2</v>
      </c>
      <c r="M205" s="78">
        <f t="shared" si="101"/>
        <v>99.999893000865626</v>
      </c>
      <c r="N205" s="78">
        <f t="shared" si="102"/>
        <v>99.999893000865626</v>
      </c>
      <c r="P205" s="167"/>
    </row>
    <row r="206" spans="1:16" s="86" customFormat="1" ht="20.100000000000001" hidden="1" customHeight="1" x14ac:dyDescent="0.25">
      <c r="A206" s="141" t="s">
        <v>191</v>
      </c>
      <c r="B206" s="142"/>
      <c r="C206" s="137"/>
      <c r="D206" s="137"/>
      <c r="E206" s="137"/>
      <c r="F206" s="132" t="e">
        <f t="shared" si="103"/>
        <v>#DIV/0!</v>
      </c>
      <c r="G206" s="168"/>
      <c r="H206" s="168"/>
      <c r="I206" s="137">
        <f t="shared" si="98"/>
        <v>0</v>
      </c>
      <c r="J206" s="137"/>
      <c r="K206" s="71">
        <f t="shared" si="99"/>
        <v>0</v>
      </c>
      <c r="L206" s="71">
        <f t="shared" si="100"/>
        <v>0</v>
      </c>
      <c r="M206" s="78" t="e">
        <f t="shared" si="101"/>
        <v>#DIV/0!</v>
      </c>
      <c r="N206" s="78" t="e">
        <f t="shared" si="102"/>
        <v>#DIV/0!</v>
      </c>
      <c r="P206" s="167"/>
    </row>
    <row r="207" spans="1:16" s="86" customFormat="1" hidden="1" x14ac:dyDescent="0.25">
      <c r="A207" s="81" t="str">
        <f>+[1]INVERSION!A100</f>
        <v xml:space="preserve">   Mejoras existentes al Mercado Agricola Central</v>
      </c>
      <c r="B207" s="137"/>
      <c r="C207" s="137"/>
      <c r="D207" s="137"/>
      <c r="E207" s="137"/>
      <c r="F207" s="132" t="e">
        <f t="shared" si="103"/>
        <v>#DIV/0!</v>
      </c>
      <c r="G207" s="168"/>
      <c r="H207" s="168"/>
      <c r="I207" s="137">
        <f t="shared" si="98"/>
        <v>0</v>
      </c>
      <c r="J207" s="137"/>
      <c r="K207" s="71">
        <f t="shared" si="99"/>
        <v>0</v>
      </c>
      <c r="L207" s="71">
        <f t="shared" si="100"/>
        <v>0</v>
      </c>
      <c r="M207" s="78" t="e">
        <f t="shared" si="101"/>
        <v>#DIV/0!</v>
      </c>
      <c r="N207" s="78" t="e">
        <f t="shared" si="102"/>
        <v>#DIV/0!</v>
      </c>
      <c r="P207" s="167"/>
    </row>
    <row r="208" spans="1:16" s="86" customFormat="1" ht="20.100000000000001" customHeight="1" x14ac:dyDescent="0.25">
      <c r="A208" s="81" t="s">
        <v>192</v>
      </c>
      <c r="B208" s="137">
        <v>5000000</v>
      </c>
      <c r="C208" s="137">
        <v>6648384</v>
      </c>
      <c r="D208" s="137">
        <v>6648384</v>
      </c>
      <c r="E208" s="137">
        <v>1648383</v>
      </c>
      <c r="F208" s="132">
        <f t="shared" si="103"/>
        <v>24.793739350795622</v>
      </c>
      <c r="G208" s="168"/>
      <c r="H208" s="168"/>
      <c r="I208" s="137">
        <f t="shared" si="98"/>
        <v>1648383</v>
      </c>
      <c r="J208" s="137">
        <v>1648383</v>
      </c>
      <c r="K208" s="71">
        <f t="shared" si="99"/>
        <v>5000001</v>
      </c>
      <c r="L208" s="71">
        <f t="shared" si="100"/>
        <v>5000001</v>
      </c>
      <c r="M208" s="78">
        <f t="shared" si="101"/>
        <v>24.793739350795622</v>
      </c>
      <c r="N208" s="78">
        <f t="shared" si="102"/>
        <v>24.793739350795622</v>
      </c>
      <c r="P208" s="167"/>
    </row>
    <row r="209" spans="1:16" s="85" customFormat="1" ht="20.100000000000001" customHeight="1" x14ac:dyDescent="0.25">
      <c r="A209" s="81" t="s">
        <v>193</v>
      </c>
      <c r="B209" s="134">
        <f>342640+350759</f>
        <v>693399</v>
      </c>
      <c r="C209" s="137">
        <v>754719</v>
      </c>
      <c r="D209" s="137">
        <v>754719</v>
      </c>
      <c r="E209" s="137"/>
      <c r="F209" s="132">
        <f t="shared" si="103"/>
        <v>0</v>
      </c>
      <c r="G209" s="168"/>
      <c r="H209" s="168">
        <f>350759+342640</f>
        <v>693399</v>
      </c>
      <c r="I209" s="137">
        <f t="shared" si="98"/>
        <v>693399</v>
      </c>
      <c r="J209" s="137"/>
      <c r="K209" s="71">
        <f t="shared" si="99"/>
        <v>61320</v>
      </c>
      <c r="L209" s="71">
        <f t="shared" si="100"/>
        <v>61320</v>
      </c>
      <c r="M209" s="78">
        <f t="shared" si="101"/>
        <v>91.875121734049358</v>
      </c>
      <c r="N209" s="78">
        <f t="shared" si="102"/>
        <v>91.875121734049358</v>
      </c>
      <c r="P209" s="167"/>
    </row>
    <row r="210" spans="1:16" s="85" customFormat="1" ht="20.100000000000001" customHeight="1" x14ac:dyDescent="0.25">
      <c r="A210" s="81" t="s">
        <v>194</v>
      </c>
      <c r="B210" s="134">
        <v>8915000</v>
      </c>
      <c r="C210" s="137">
        <v>9517501</v>
      </c>
      <c r="D210" s="137">
        <v>9517501</v>
      </c>
      <c r="E210" s="137">
        <v>602500</v>
      </c>
      <c r="F210" s="132">
        <f t="shared" si="103"/>
        <v>6.3304432539592064</v>
      </c>
      <c r="G210" s="168">
        <v>3615000</v>
      </c>
      <c r="H210" s="168"/>
      <c r="I210" s="137">
        <f t="shared" si="98"/>
        <v>4217500</v>
      </c>
      <c r="J210" s="137"/>
      <c r="K210" s="71">
        <f t="shared" si="99"/>
        <v>5300001</v>
      </c>
      <c r="L210" s="71">
        <f t="shared" si="100"/>
        <v>5300001</v>
      </c>
      <c r="M210" s="78">
        <f t="shared" si="101"/>
        <v>44.313102777714441</v>
      </c>
      <c r="N210" s="78">
        <f t="shared" si="102"/>
        <v>44.313102777714441</v>
      </c>
      <c r="P210" s="167"/>
    </row>
    <row r="211" spans="1:16" s="85" customFormat="1" ht="20.100000000000001" hidden="1" customHeight="1" x14ac:dyDescent="0.25">
      <c r="A211" s="81" t="s">
        <v>195</v>
      </c>
      <c r="B211" s="134"/>
      <c r="C211" s="137"/>
      <c r="D211" s="137"/>
      <c r="E211" s="137"/>
      <c r="F211" s="132" t="e">
        <f t="shared" si="103"/>
        <v>#DIV/0!</v>
      </c>
      <c r="G211" s="168"/>
      <c r="H211" s="168"/>
      <c r="I211" s="137">
        <f t="shared" si="98"/>
        <v>0</v>
      </c>
      <c r="J211" s="137"/>
      <c r="K211" s="71">
        <f t="shared" si="99"/>
        <v>0</v>
      </c>
      <c r="L211" s="71">
        <f t="shared" si="100"/>
        <v>0</v>
      </c>
      <c r="M211" s="78" t="e">
        <f t="shared" si="101"/>
        <v>#DIV/0!</v>
      </c>
      <c r="N211" s="78" t="e">
        <f t="shared" si="102"/>
        <v>#DIV/0!</v>
      </c>
      <c r="P211" s="167"/>
    </row>
    <row r="212" spans="1:16" s="85" customFormat="1" ht="20.100000000000001" customHeight="1" x14ac:dyDescent="0.25">
      <c r="A212" s="81" t="s">
        <v>196</v>
      </c>
      <c r="B212" s="134">
        <v>79633</v>
      </c>
      <c r="C212" s="137">
        <v>591684</v>
      </c>
      <c r="D212" s="137">
        <v>591684</v>
      </c>
      <c r="E212" s="137"/>
      <c r="F212" s="132">
        <f t="shared" si="103"/>
        <v>0</v>
      </c>
      <c r="G212" s="168"/>
      <c r="H212" s="168">
        <v>473346</v>
      </c>
      <c r="I212" s="137">
        <f t="shared" si="98"/>
        <v>473346</v>
      </c>
      <c r="J212" s="137"/>
      <c r="K212" s="71">
        <f t="shared" si="99"/>
        <v>118338</v>
      </c>
      <c r="L212" s="71">
        <f t="shared" si="100"/>
        <v>118338</v>
      </c>
      <c r="M212" s="78">
        <f t="shared" si="101"/>
        <v>79.999797189040095</v>
      </c>
      <c r="N212" s="78">
        <f t="shared" si="102"/>
        <v>79.999797189040095</v>
      </c>
      <c r="P212" s="167"/>
    </row>
    <row r="213" spans="1:16" s="85" customFormat="1" ht="20.100000000000001" customHeight="1" x14ac:dyDescent="0.25">
      <c r="A213" s="81" t="s">
        <v>197</v>
      </c>
      <c r="B213" s="134">
        <f>150000+200+200+100000+200+200+25000+24200+2284576</f>
        <v>2584576</v>
      </c>
      <c r="C213" s="137">
        <v>2584576</v>
      </c>
      <c r="D213" s="137">
        <v>2584576</v>
      </c>
      <c r="E213" s="137">
        <v>45362</v>
      </c>
      <c r="F213" s="132">
        <f t="shared" si="103"/>
        <v>1.7551041253961965</v>
      </c>
      <c r="G213" s="168">
        <v>2138580</v>
      </c>
      <c r="H213" s="168"/>
      <c r="I213" s="137">
        <f t="shared" si="98"/>
        <v>2183942</v>
      </c>
      <c r="J213" s="137"/>
      <c r="K213" s="71">
        <f t="shared" si="99"/>
        <v>400634</v>
      </c>
      <c r="L213" s="71">
        <f t="shared" si="100"/>
        <v>400634</v>
      </c>
      <c r="M213" s="78">
        <f t="shared" si="101"/>
        <v>84.499043556854204</v>
      </c>
      <c r="N213" s="78">
        <f t="shared" si="102"/>
        <v>84.499043556854204</v>
      </c>
      <c r="P213" s="167"/>
    </row>
    <row r="214" spans="1:16" s="85" customFormat="1" ht="20.100000000000001" hidden="1" customHeight="1" x14ac:dyDescent="0.25">
      <c r="A214" s="81" t="s">
        <v>198</v>
      </c>
      <c r="B214" s="134"/>
      <c r="C214" s="137"/>
      <c r="D214" s="137"/>
      <c r="E214" s="137"/>
      <c r="F214" s="132" t="e">
        <f t="shared" si="103"/>
        <v>#DIV/0!</v>
      </c>
      <c r="G214" s="168"/>
      <c r="H214" s="168"/>
      <c r="I214" s="137">
        <f t="shared" si="98"/>
        <v>0</v>
      </c>
      <c r="J214" s="137"/>
      <c r="K214" s="71">
        <f t="shared" si="99"/>
        <v>0</v>
      </c>
      <c r="L214" s="71">
        <f t="shared" si="100"/>
        <v>0</v>
      </c>
      <c r="M214" s="78" t="e">
        <f t="shared" si="101"/>
        <v>#DIV/0!</v>
      </c>
      <c r="N214" s="78" t="e">
        <f t="shared" si="102"/>
        <v>#DIV/0!</v>
      </c>
      <c r="P214" s="167"/>
    </row>
    <row r="215" spans="1:16" s="85" customFormat="1" ht="20.100000000000001" hidden="1" customHeight="1" x14ac:dyDescent="0.25">
      <c r="A215" s="141" t="s">
        <v>199</v>
      </c>
      <c r="B215" s="142"/>
      <c r="C215" s="137"/>
      <c r="D215" s="137"/>
      <c r="E215" s="137"/>
      <c r="F215" s="132" t="e">
        <f t="shared" si="103"/>
        <v>#DIV/0!</v>
      </c>
      <c r="G215" s="168"/>
      <c r="H215" s="168"/>
      <c r="I215" s="137">
        <f t="shared" si="98"/>
        <v>0</v>
      </c>
      <c r="J215" s="137"/>
      <c r="K215" s="71">
        <f t="shared" si="99"/>
        <v>0</v>
      </c>
      <c r="L215" s="71">
        <f>+C215-I215</f>
        <v>0</v>
      </c>
      <c r="M215" s="78" t="e">
        <f t="shared" si="101"/>
        <v>#DIV/0!</v>
      </c>
      <c r="N215" s="78" t="e">
        <f t="shared" si="102"/>
        <v>#DIV/0!</v>
      </c>
      <c r="P215" s="167"/>
    </row>
    <row r="216" spans="1:16" s="85" customFormat="1" ht="20.100000000000001" customHeight="1" x14ac:dyDescent="0.25">
      <c r="A216" s="81" t="s">
        <v>200</v>
      </c>
      <c r="B216" s="134">
        <f>37808+100</f>
        <v>37908</v>
      </c>
      <c r="C216" s="137">
        <v>259422</v>
      </c>
      <c r="D216" s="137">
        <v>259422</v>
      </c>
      <c r="E216" s="137"/>
      <c r="F216" s="132">
        <f t="shared" si="103"/>
        <v>0</v>
      </c>
      <c r="G216" s="168">
        <v>259421</v>
      </c>
      <c r="H216" s="168"/>
      <c r="I216" s="137">
        <f t="shared" si="98"/>
        <v>259421</v>
      </c>
      <c r="J216" s="137"/>
      <c r="K216" s="71">
        <f t="shared" si="99"/>
        <v>1</v>
      </c>
      <c r="L216" s="71">
        <f t="shared" si="100"/>
        <v>1</v>
      </c>
      <c r="M216" s="78">
        <f t="shared" si="101"/>
        <v>99.999614527680762</v>
      </c>
      <c r="N216" s="78">
        <f t="shared" si="102"/>
        <v>99.999614527680762</v>
      </c>
      <c r="P216" s="167"/>
    </row>
    <row r="217" spans="1:16" s="85" customFormat="1" ht="20.100000000000001" customHeight="1" x14ac:dyDescent="0.25">
      <c r="A217" s="81" t="s">
        <v>201</v>
      </c>
      <c r="B217" s="134">
        <f>62487+100</f>
        <v>62587</v>
      </c>
      <c r="C217" s="137">
        <v>278526</v>
      </c>
      <c r="D217" s="137">
        <v>278526</v>
      </c>
      <c r="E217" s="137"/>
      <c r="F217" s="132">
        <f t="shared" si="103"/>
        <v>0</v>
      </c>
      <c r="G217" s="168"/>
      <c r="H217" s="168"/>
      <c r="I217" s="137">
        <f t="shared" si="98"/>
        <v>0</v>
      </c>
      <c r="J217" s="137"/>
      <c r="K217" s="71">
        <f t="shared" si="99"/>
        <v>278526</v>
      </c>
      <c r="L217" s="71">
        <f t="shared" si="100"/>
        <v>278526</v>
      </c>
      <c r="M217" s="78">
        <f t="shared" si="101"/>
        <v>0</v>
      </c>
      <c r="N217" s="78">
        <f t="shared" si="102"/>
        <v>0</v>
      </c>
      <c r="P217" s="167"/>
    </row>
    <row r="218" spans="1:16" s="85" customFormat="1" ht="20.100000000000001" customHeight="1" x14ac:dyDescent="0.25">
      <c r="A218" s="81" t="s">
        <v>202</v>
      </c>
      <c r="B218" s="134">
        <f>4003+100</f>
        <v>4103</v>
      </c>
      <c r="C218" s="137">
        <v>4103</v>
      </c>
      <c r="D218" s="137">
        <v>4103</v>
      </c>
      <c r="E218" s="137"/>
      <c r="F218" s="132">
        <f t="shared" si="103"/>
        <v>0</v>
      </c>
      <c r="G218" s="168"/>
      <c r="H218" s="168"/>
      <c r="I218" s="137">
        <f t="shared" si="98"/>
        <v>0</v>
      </c>
      <c r="J218" s="137"/>
      <c r="K218" s="71">
        <f t="shared" si="99"/>
        <v>4103</v>
      </c>
      <c r="L218" s="71">
        <f t="shared" si="100"/>
        <v>4103</v>
      </c>
      <c r="M218" s="78">
        <f t="shared" si="101"/>
        <v>0</v>
      </c>
      <c r="N218" s="78">
        <f t="shared" si="102"/>
        <v>0</v>
      </c>
      <c r="P218" s="167"/>
    </row>
    <row r="219" spans="1:16" s="85" customFormat="1" ht="20.100000000000001" customHeight="1" x14ac:dyDescent="0.25">
      <c r="A219" s="81" t="s">
        <v>203</v>
      </c>
      <c r="B219" s="134">
        <f>100+100</f>
        <v>200</v>
      </c>
      <c r="C219" s="137">
        <v>537605</v>
      </c>
      <c r="D219" s="137">
        <v>537605</v>
      </c>
      <c r="E219" s="137"/>
      <c r="F219" s="132">
        <f t="shared" si="103"/>
        <v>0</v>
      </c>
      <c r="G219" s="168"/>
      <c r="H219" s="168">
        <v>304179</v>
      </c>
      <c r="I219" s="137">
        <f t="shared" si="98"/>
        <v>304179</v>
      </c>
      <c r="J219" s="137"/>
      <c r="K219" s="71">
        <f t="shared" si="99"/>
        <v>233426</v>
      </c>
      <c r="L219" s="71">
        <f t="shared" si="100"/>
        <v>233426</v>
      </c>
      <c r="M219" s="78">
        <f t="shared" si="101"/>
        <v>56.580388947275416</v>
      </c>
      <c r="N219" s="78">
        <f t="shared" si="102"/>
        <v>56.580388947275416</v>
      </c>
      <c r="P219" s="167"/>
    </row>
    <row r="220" spans="1:16" s="85" customFormat="1" ht="20.100000000000001" customHeight="1" x14ac:dyDescent="0.25">
      <c r="A220" s="81" t="s">
        <v>204</v>
      </c>
      <c r="B220" s="134">
        <f>100+100</f>
        <v>200</v>
      </c>
      <c r="C220" s="137">
        <v>19257</v>
      </c>
      <c r="D220" s="137">
        <v>19257</v>
      </c>
      <c r="E220" s="137"/>
      <c r="F220" s="132">
        <f t="shared" si="103"/>
        <v>0</v>
      </c>
      <c r="G220" s="168"/>
      <c r="H220" s="168"/>
      <c r="I220" s="137">
        <f t="shared" si="98"/>
        <v>0</v>
      </c>
      <c r="J220" s="137"/>
      <c r="K220" s="71">
        <f t="shared" si="99"/>
        <v>19257</v>
      </c>
      <c r="L220" s="71">
        <f t="shared" si="100"/>
        <v>19257</v>
      </c>
      <c r="M220" s="78">
        <f t="shared" si="101"/>
        <v>0</v>
      </c>
      <c r="N220" s="78">
        <f t="shared" si="102"/>
        <v>0</v>
      </c>
      <c r="P220" s="167"/>
    </row>
    <row r="221" spans="1:16" s="85" customFormat="1" ht="20.100000000000001" customHeight="1" x14ac:dyDescent="0.25">
      <c r="A221" s="81" t="s">
        <v>205</v>
      </c>
      <c r="B221" s="134">
        <f>1499900+100</f>
        <v>1500000</v>
      </c>
      <c r="C221" s="137">
        <v>2626705</v>
      </c>
      <c r="D221" s="137">
        <v>2626705</v>
      </c>
      <c r="E221" s="137"/>
      <c r="F221" s="132">
        <f t="shared" si="103"/>
        <v>0</v>
      </c>
      <c r="G221" s="168"/>
      <c r="H221" s="168"/>
      <c r="I221" s="137">
        <f t="shared" si="98"/>
        <v>0</v>
      </c>
      <c r="J221" s="137"/>
      <c r="K221" s="71">
        <f t="shared" si="99"/>
        <v>2626705</v>
      </c>
      <c r="L221" s="71">
        <f t="shared" si="100"/>
        <v>2626705</v>
      </c>
      <c r="M221" s="78">
        <f t="shared" si="101"/>
        <v>0</v>
      </c>
      <c r="N221" s="78">
        <f t="shared" si="102"/>
        <v>0</v>
      </c>
      <c r="P221" s="167"/>
    </row>
    <row r="222" spans="1:16" s="85" customFormat="1" ht="20.100000000000001" customHeight="1" x14ac:dyDescent="0.25">
      <c r="A222" s="81" t="s">
        <v>206</v>
      </c>
      <c r="B222" s="134">
        <v>1000000</v>
      </c>
      <c r="C222" s="137">
        <v>1490275</v>
      </c>
      <c r="D222" s="137">
        <v>1490275</v>
      </c>
      <c r="E222" s="137"/>
      <c r="F222" s="132">
        <f t="shared" si="103"/>
        <v>0</v>
      </c>
      <c r="G222" s="168">
        <v>1475829</v>
      </c>
      <c r="H222" s="168"/>
      <c r="I222" s="137">
        <f t="shared" si="98"/>
        <v>1475829</v>
      </c>
      <c r="J222" s="137"/>
      <c r="K222" s="71">
        <f t="shared" si="99"/>
        <v>14446</v>
      </c>
      <c r="L222" s="71">
        <f t="shared" si="100"/>
        <v>14446</v>
      </c>
      <c r="M222" s="78">
        <f t="shared" si="101"/>
        <v>99.030648705775775</v>
      </c>
      <c r="N222" s="78">
        <f t="shared" si="102"/>
        <v>99.030648705775775</v>
      </c>
      <c r="P222" s="167"/>
    </row>
    <row r="223" spans="1:16" s="85" customFormat="1" ht="20.100000000000001" customHeight="1" x14ac:dyDescent="0.25">
      <c r="A223" s="81" t="s">
        <v>207</v>
      </c>
      <c r="B223" s="134">
        <v>1000000</v>
      </c>
      <c r="C223" s="137">
        <v>1000000</v>
      </c>
      <c r="D223" s="137">
        <v>1000000</v>
      </c>
      <c r="E223" s="137"/>
      <c r="F223" s="132">
        <f t="shared" si="103"/>
        <v>0</v>
      </c>
      <c r="G223" s="168"/>
      <c r="H223" s="168"/>
      <c r="I223" s="137">
        <f t="shared" si="98"/>
        <v>0</v>
      </c>
      <c r="J223" s="137"/>
      <c r="K223" s="71">
        <f t="shared" si="99"/>
        <v>1000000</v>
      </c>
      <c r="L223" s="71">
        <f t="shared" si="100"/>
        <v>1000000</v>
      </c>
      <c r="M223" s="78">
        <f t="shared" si="101"/>
        <v>0</v>
      </c>
      <c r="N223" s="78">
        <f t="shared" si="102"/>
        <v>0</v>
      </c>
      <c r="P223" s="167"/>
    </row>
    <row r="224" spans="1:16" s="85" customFormat="1" ht="20.100000000000001" hidden="1" customHeight="1" x14ac:dyDescent="0.25">
      <c r="A224" s="81" t="s">
        <v>208</v>
      </c>
      <c r="B224" s="134"/>
      <c r="C224" s="137"/>
      <c r="D224" s="137"/>
      <c r="E224" s="137"/>
      <c r="F224" s="132" t="e">
        <f t="shared" si="103"/>
        <v>#DIV/0!</v>
      </c>
      <c r="G224" s="168"/>
      <c r="H224" s="168"/>
      <c r="I224" s="137">
        <f t="shared" si="98"/>
        <v>0</v>
      </c>
      <c r="J224" s="137"/>
      <c r="K224" s="71">
        <f t="shared" si="99"/>
        <v>0</v>
      </c>
      <c r="L224" s="71">
        <f t="shared" si="100"/>
        <v>0</v>
      </c>
      <c r="M224" s="78" t="e">
        <f t="shared" si="101"/>
        <v>#DIV/0!</v>
      </c>
      <c r="N224" s="78" t="e">
        <f t="shared" si="102"/>
        <v>#DIV/0!</v>
      </c>
      <c r="P224" s="167"/>
    </row>
    <row r="225" spans="1:16" s="85" customFormat="1" ht="20.100000000000001" customHeight="1" x14ac:dyDescent="0.25">
      <c r="A225" s="81" t="s">
        <v>209</v>
      </c>
      <c r="B225" s="134">
        <f>50+50</f>
        <v>100</v>
      </c>
      <c r="C225" s="137">
        <v>32980</v>
      </c>
      <c r="D225" s="137">
        <v>32980</v>
      </c>
      <c r="E225" s="137"/>
      <c r="F225" s="132">
        <f t="shared" si="103"/>
        <v>0</v>
      </c>
      <c r="G225" s="168"/>
      <c r="H225" s="168"/>
      <c r="I225" s="137">
        <f t="shared" si="98"/>
        <v>0</v>
      </c>
      <c r="J225" s="137"/>
      <c r="K225" s="71">
        <f t="shared" si="99"/>
        <v>32980</v>
      </c>
      <c r="L225" s="71">
        <f t="shared" si="100"/>
        <v>32980</v>
      </c>
      <c r="M225" s="78">
        <f t="shared" si="101"/>
        <v>0</v>
      </c>
      <c r="N225" s="78">
        <f t="shared" si="102"/>
        <v>0</v>
      </c>
      <c r="P225" s="167"/>
    </row>
    <row r="226" spans="1:16" s="85" customFormat="1" ht="20.100000000000001" customHeight="1" x14ac:dyDescent="0.25">
      <c r="A226" s="81" t="s">
        <v>210</v>
      </c>
      <c r="B226" s="134">
        <v>1000000</v>
      </c>
      <c r="C226" s="137">
        <v>1641066</v>
      </c>
      <c r="D226" s="137">
        <v>1641066</v>
      </c>
      <c r="E226" s="137">
        <v>345127</v>
      </c>
      <c r="F226" s="132">
        <f t="shared" si="103"/>
        <v>21.030659339721865</v>
      </c>
      <c r="G226" s="168">
        <v>1263541</v>
      </c>
      <c r="H226" s="168"/>
      <c r="I226" s="137">
        <f t="shared" si="98"/>
        <v>1608668</v>
      </c>
      <c r="J226" s="137"/>
      <c r="K226" s="71">
        <f t="shared" si="99"/>
        <v>32398</v>
      </c>
      <c r="L226" s="71">
        <f t="shared" si="100"/>
        <v>32398</v>
      </c>
      <c r="M226" s="78">
        <f t="shared" si="101"/>
        <v>98.025795428093687</v>
      </c>
      <c r="N226" s="78">
        <f t="shared" si="102"/>
        <v>98.025795428093687</v>
      </c>
      <c r="P226" s="167"/>
    </row>
    <row r="227" spans="1:16" s="85" customFormat="1" ht="20.100000000000001" customHeight="1" x14ac:dyDescent="0.25">
      <c r="A227" s="81" t="s">
        <v>211</v>
      </c>
      <c r="B227" s="134">
        <v>1000000</v>
      </c>
      <c r="C227" s="137">
        <v>1000000</v>
      </c>
      <c r="D227" s="137">
        <v>1000000</v>
      </c>
      <c r="E227" s="137"/>
      <c r="F227" s="132">
        <f t="shared" si="103"/>
        <v>0</v>
      </c>
      <c r="G227" s="168">
        <v>1000000</v>
      </c>
      <c r="H227" s="168"/>
      <c r="I227" s="137">
        <f t="shared" si="98"/>
        <v>1000000</v>
      </c>
      <c r="J227" s="137"/>
      <c r="K227" s="71">
        <f t="shared" si="99"/>
        <v>0</v>
      </c>
      <c r="L227" s="71">
        <f t="shared" si="100"/>
        <v>0</v>
      </c>
      <c r="M227" s="78">
        <f t="shared" si="101"/>
        <v>100</v>
      </c>
      <c r="N227" s="78">
        <f t="shared" si="102"/>
        <v>100</v>
      </c>
      <c r="P227" s="167"/>
    </row>
    <row r="228" spans="1:16" s="85" customFormat="1" ht="20.100000000000001" customHeight="1" x14ac:dyDescent="0.25">
      <c r="A228" s="81" t="s">
        <v>212</v>
      </c>
      <c r="B228" s="134">
        <f>1999800+100+200+50+50</f>
        <v>2000200</v>
      </c>
      <c r="C228" s="137">
        <v>10618205</v>
      </c>
      <c r="D228" s="137">
        <v>10618205</v>
      </c>
      <c r="E228" s="137"/>
      <c r="F228" s="132">
        <f t="shared" si="103"/>
        <v>0</v>
      </c>
      <c r="G228" s="168">
        <v>10617854</v>
      </c>
      <c r="H228" s="168"/>
      <c r="I228" s="137">
        <f t="shared" si="98"/>
        <v>10617854</v>
      </c>
      <c r="J228" s="137"/>
      <c r="K228" s="71">
        <f t="shared" si="99"/>
        <v>351</v>
      </c>
      <c r="L228" s="71">
        <f t="shared" si="100"/>
        <v>351</v>
      </c>
      <c r="M228" s="78">
        <f t="shared" si="101"/>
        <v>99.996694356532018</v>
      </c>
      <c r="N228" s="78">
        <f t="shared" si="102"/>
        <v>99.996694356532018</v>
      </c>
      <c r="P228" s="167"/>
    </row>
    <row r="229" spans="1:16" s="85" customFormat="1" ht="20.100000000000001" customHeight="1" x14ac:dyDescent="0.25">
      <c r="A229" s="81" t="s">
        <v>213</v>
      </c>
      <c r="B229" s="134">
        <v>100</v>
      </c>
      <c r="C229" s="137">
        <v>100</v>
      </c>
      <c r="D229" s="137">
        <v>100</v>
      </c>
      <c r="E229" s="137"/>
      <c r="F229" s="132">
        <f t="shared" si="103"/>
        <v>0</v>
      </c>
      <c r="G229" s="168"/>
      <c r="H229" s="168"/>
      <c r="I229" s="137">
        <f t="shared" si="98"/>
        <v>0</v>
      </c>
      <c r="J229" s="137"/>
      <c r="K229" s="71">
        <f t="shared" si="99"/>
        <v>100</v>
      </c>
      <c r="L229" s="71">
        <f t="shared" si="100"/>
        <v>100</v>
      </c>
      <c r="M229" s="78">
        <f t="shared" si="101"/>
        <v>0</v>
      </c>
      <c r="N229" s="78">
        <f t="shared" si="102"/>
        <v>0</v>
      </c>
      <c r="P229" s="167"/>
    </row>
    <row r="230" spans="1:16" s="85" customFormat="1" ht="20.100000000000001" customHeight="1" x14ac:dyDescent="0.25">
      <c r="A230" s="81" t="s">
        <v>214</v>
      </c>
      <c r="B230" s="134">
        <f>100+100</f>
        <v>200</v>
      </c>
      <c r="C230" s="137">
        <v>200</v>
      </c>
      <c r="D230" s="137">
        <v>200</v>
      </c>
      <c r="E230" s="137"/>
      <c r="F230" s="132">
        <f t="shared" si="103"/>
        <v>0</v>
      </c>
      <c r="G230" s="168"/>
      <c r="H230" s="168"/>
      <c r="I230" s="137">
        <f t="shared" si="98"/>
        <v>0</v>
      </c>
      <c r="J230" s="137"/>
      <c r="K230" s="71">
        <f t="shared" si="99"/>
        <v>200</v>
      </c>
      <c r="L230" s="71">
        <f t="shared" si="100"/>
        <v>200</v>
      </c>
      <c r="M230" s="78">
        <f t="shared" si="101"/>
        <v>0</v>
      </c>
      <c r="N230" s="78">
        <f t="shared" si="102"/>
        <v>0</v>
      </c>
      <c r="P230" s="167"/>
    </row>
    <row r="231" spans="1:16" s="85" customFormat="1" ht="20.100000000000001" customHeight="1" x14ac:dyDescent="0.25">
      <c r="A231" s="70" t="s">
        <v>215</v>
      </c>
      <c r="B231" s="134">
        <f>107878+165360+803189+643716+153424+1783928</f>
        <v>3657495</v>
      </c>
      <c r="C231" s="137">
        <v>5155382</v>
      </c>
      <c r="D231" s="137">
        <v>5155382</v>
      </c>
      <c r="E231" s="137"/>
      <c r="F231" s="132">
        <f t="shared" si="103"/>
        <v>0</v>
      </c>
      <c r="G231" s="168">
        <v>3973786</v>
      </c>
      <c r="H231" s="168">
        <v>444414</v>
      </c>
      <c r="I231" s="137">
        <f t="shared" si="98"/>
        <v>4418200</v>
      </c>
      <c r="J231" s="137"/>
      <c r="K231" s="71">
        <f t="shared" si="99"/>
        <v>737182</v>
      </c>
      <c r="L231" s="71">
        <f t="shared" si="100"/>
        <v>737182</v>
      </c>
      <c r="M231" s="78">
        <f t="shared" si="101"/>
        <v>85.700729839224337</v>
      </c>
      <c r="N231" s="78">
        <f t="shared" si="102"/>
        <v>85.700729839224337</v>
      </c>
      <c r="P231" s="167"/>
    </row>
    <row r="232" spans="1:16" s="85" customFormat="1" ht="20.100000000000001" customHeight="1" x14ac:dyDescent="0.25">
      <c r="A232" s="70" t="s">
        <v>216</v>
      </c>
      <c r="B232" s="134">
        <f>2699900+100</f>
        <v>2700000</v>
      </c>
      <c r="C232" s="137">
        <v>2700000</v>
      </c>
      <c r="D232" s="137">
        <v>2700000</v>
      </c>
      <c r="E232" s="137"/>
      <c r="F232" s="132">
        <f t="shared" si="103"/>
        <v>0</v>
      </c>
      <c r="G232" s="168"/>
      <c r="H232" s="168"/>
      <c r="I232" s="137">
        <f t="shared" si="98"/>
        <v>0</v>
      </c>
      <c r="J232" s="137"/>
      <c r="K232" s="71">
        <f t="shared" si="99"/>
        <v>2700000</v>
      </c>
      <c r="L232" s="71">
        <f t="shared" si="100"/>
        <v>2700000</v>
      </c>
      <c r="M232" s="78">
        <f t="shared" si="101"/>
        <v>0</v>
      </c>
      <c r="N232" s="78">
        <f t="shared" si="102"/>
        <v>0</v>
      </c>
      <c r="P232" s="167"/>
    </row>
    <row r="233" spans="1:16" s="85" customFormat="1" ht="21" customHeight="1" x14ac:dyDescent="0.25">
      <c r="A233" s="70" t="s">
        <v>217</v>
      </c>
      <c r="B233" s="134">
        <v>57642310</v>
      </c>
      <c r="C233" s="137">
        <v>30682089</v>
      </c>
      <c r="D233" s="137">
        <v>30682089</v>
      </c>
      <c r="E233" s="137"/>
      <c r="F233" s="132">
        <f t="shared" si="103"/>
        <v>0</v>
      </c>
      <c r="G233" s="168"/>
      <c r="H233" s="168"/>
      <c r="I233" s="137">
        <f t="shared" si="98"/>
        <v>0</v>
      </c>
      <c r="J233" s="137"/>
      <c r="K233" s="71">
        <f t="shared" si="99"/>
        <v>30682089</v>
      </c>
      <c r="L233" s="71">
        <f t="shared" si="100"/>
        <v>30682089</v>
      </c>
      <c r="M233" s="78">
        <f t="shared" si="101"/>
        <v>0</v>
      </c>
      <c r="N233" s="78">
        <f t="shared" si="102"/>
        <v>0</v>
      </c>
      <c r="P233" s="167"/>
    </row>
    <row r="234" spans="1:16" s="85" customFormat="1" ht="24" hidden="1" customHeight="1" x14ac:dyDescent="0.25">
      <c r="A234" s="169" t="s">
        <v>218</v>
      </c>
      <c r="B234" s="170">
        <f t="shared" ref="B234:E234" si="104">+B237+B239+B235</f>
        <v>0</v>
      </c>
      <c r="C234" s="171"/>
      <c r="D234" s="171"/>
      <c r="E234" s="171">
        <f t="shared" si="104"/>
        <v>0</v>
      </c>
      <c r="F234" s="129" t="e">
        <f t="shared" si="103"/>
        <v>#DIV/0!</v>
      </c>
      <c r="G234" s="171">
        <f>+G237+G239+G235</f>
        <v>0</v>
      </c>
      <c r="H234" s="171">
        <f t="shared" ref="H234:H235" si="105">+H235</f>
        <v>0</v>
      </c>
      <c r="I234" s="171">
        <f t="shared" ref="I234:L234" si="106">+I237+I239+I235</f>
        <v>0</v>
      </c>
      <c r="J234" s="171">
        <f t="shared" si="106"/>
        <v>0</v>
      </c>
      <c r="K234" s="171">
        <f t="shared" si="106"/>
        <v>0</v>
      </c>
      <c r="L234" s="171">
        <f t="shared" si="106"/>
        <v>0</v>
      </c>
      <c r="M234" s="172" t="e">
        <f t="shared" si="101"/>
        <v>#DIV/0!</v>
      </c>
      <c r="N234" s="172" t="e">
        <f t="shared" si="102"/>
        <v>#DIV/0!</v>
      </c>
      <c r="P234" s="167"/>
    </row>
    <row r="235" spans="1:16" s="85" customFormat="1" ht="24" hidden="1" customHeight="1" x14ac:dyDescent="0.25">
      <c r="A235" s="169" t="s">
        <v>219</v>
      </c>
      <c r="B235" s="170">
        <f>+B236</f>
        <v>0</v>
      </c>
      <c r="C235" s="173"/>
      <c r="D235" s="173"/>
      <c r="E235" s="173">
        <f>+E236</f>
        <v>0</v>
      </c>
      <c r="F235" s="132" t="e">
        <f t="shared" si="103"/>
        <v>#DIV/0!</v>
      </c>
      <c r="G235" s="173">
        <f>+G236</f>
        <v>0</v>
      </c>
      <c r="H235" s="173">
        <f t="shared" si="105"/>
        <v>0</v>
      </c>
      <c r="I235" s="174">
        <f t="shared" ref="I235:I236" si="107">+E235+G235+H235</f>
        <v>0</v>
      </c>
      <c r="J235" s="173">
        <f>+J236</f>
        <v>0</v>
      </c>
      <c r="K235" s="136">
        <f t="shared" ref="K235:K236" si="108">+D235-I235</f>
        <v>0</v>
      </c>
      <c r="L235" s="136">
        <f t="shared" ref="L235:L236" si="109">+C235-I235</f>
        <v>0</v>
      </c>
      <c r="M235" s="69" t="e">
        <f t="shared" si="101"/>
        <v>#DIV/0!</v>
      </c>
      <c r="N235" s="69" t="e">
        <f t="shared" si="102"/>
        <v>#DIV/0!</v>
      </c>
      <c r="P235" s="167"/>
    </row>
    <row r="236" spans="1:16" s="85" customFormat="1" ht="24" hidden="1" customHeight="1" x14ac:dyDescent="0.25">
      <c r="A236" s="175" t="s">
        <v>220</v>
      </c>
      <c r="B236" s="142"/>
      <c r="C236" s="137"/>
      <c r="D236" s="137"/>
      <c r="E236" s="137"/>
      <c r="F236" s="132" t="e">
        <f t="shared" si="103"/>
        <v>#DIV/0!</v>
      </c>
      <c r="G236" s="137"/>
      <c r="H236" s="176">
        <f>+H237</f>
        <v>0</v>
      </c>
      <c r="I236" s="174">
        <f t="shared" si="107"/>
        <v>0</v>
      </c>
      <c r="J236" s="173"/>
      <c r="K236" s="136">
        <f t="shared" si="108"/>
        <v>0</v>
      </c>
      <c r="L236" s="136">
        <f t="shared" si="109"/>
        <v>0</v>
      </c>
      <c r="M236" s="69" t="e">
        <f t="shared" si="101"/>
        <v>#DIV/0!</v>
      </c>
      <c r="N236" s="69" t="e">
        <f t="shared" si="102"/>
        <v>#DIV/0!</v>
      </c>
      <c r="P236" s="167"/>
    </row>
    <row r="237" spans="1:16" s="85" customFormat="1" ht="20.100000000000001" hidden="1" customHeight="1" x14ac:dyDescent="0.25">
      <c r="A237" s="177" t="s">
        <v>167</v>
      </c>
      <c r="B237" s="151">
        <f t="shared" ref="B237:E237" si="110">+B238</f>
        <v>0</v>
      </c>
      <c r="C237" s="131"/>
      <c r="D237" s="131"/>
      <c r="E237" s="131">
        <f t="shared" si="110"/>
        <v>0</v>
      </c>
      <c r="F237" s="132" t="e">
        <f t="shared" si="103"/>
        <v>#DIV/0!</v>
      </c>
      <c r="G237" s="174">
        <f>+G238</f>
        <v>0</v>
      </c>
      <c r="H237" s="176">
        <f>+H238</f>
        <v>0</v>
      </c>
      <c r="I237" s="174">
        <f>+E237+G237+H237</f>
        <v>0</v>
      </c>
      <c r="J237" s="136">
        <f>+J238</f>
        <v>0</v>
      </c>
      <c r="K237" s="136">
        <f>+D237-I237</f>
        <v>0</v>
      </c>
      <c r="L237" s="136">
        <f>+C237-I237</f>
        <v>0</v>
      </c>
      <c r="M237" s="69" t="e">
        <f t="shared" si="101"/>
        <v>#DIV/0!</v>
      </c>
      <c r="N237" s="69" t="e">
        <f t="shared" si="102"/>
        <v>#DIV/0!</v>
      </c>
      <c r="P237" s="19"/>
    </row>
    <row r="238" spans="1:16" s="85" customFormat="1" ht="20.100000000000001" hidden="1" customHeight="1" x14ac:dyDescent="0.25">
      <c r="A238" s="178" t="s">
        <v>221</v>
      </c>
      <c r="B238" s="142"/>
      <c r="C238" s="137"/>
      <c r="D238" s="137"/>
      <c r="E238" s="137"/>
      <c r="F238" s="132" t="e">
        <f t="shared" si="103"/>
        <v>#DIV/0!</v>
      </c>
      <c r="G238" s="168"/>
      <c r="H238" s="176">
        <f>+H239</f>
        <v>0</v>
      </c>
      <c r="I238" s="174">
        <f t="shared" ref="I238:I240" si="111">+E238+G238+H238</f>
        <v>0</v>
      </c>
      <c r="J238" s="137"/>
      <c r="K238" s="136">
        <f t="shared" ref="K238:K240" si="112">+D238-I238</f>
        <v>0</v>
      </c>
      <c r="L238" s="136">
        <f t="shared" ref="L238:L240" si="113">+C238-I238</f>
        <v>0</v>
      </c>
      <c r="M238" s="73" t="e">
        <f t="shared" si="101"/>
        <v>#DIV/0!</v>
      </c>
      <c r="N238" s="73" t="e">
        <f t="shared" si="102"/>
        <v>#DIV/0!</v>
      </c>
      <c r="P238" s="19"/>
    </row>
    <row r="239" spans="1:16" s="85" customFormat="1" ht="20.100000000000001" hidden="1" customHeight="1" x14ac:dyDescent="0.25">
      <c r="A239" s="177" t="s">
        <v>222</v>
      </c>
      <c r="B239" s="151">
        <f t="shared" ref="B239:E239" si="114">+B240</f>
        <v>0</v>
      </c>
      <c r="C239" s="131"/>
      <c r="D239" s="131"/>
      <c r="E239" s="131">
        <f t="shared" si="114"/>
        <v>0</v>
      </c>
      <c r="F239" s="132" t="e">
        <f t="shared" si="103"/>
        <v>#DIV/0!</v>
      </c>
      <c r="G239" s="174">
        <f>+G240</f>
        <v>0</v>
      </c>
      <c r="H239" s="176">
        <f>+H240</f>
        <v>0</v>
      </c>
      <c r="I239" s="174">
        <f t="shared" si="111"/>
        <v>0</v>
      </c>
      <c r="J239" s="136">
        <f>+J240</f>
        <v>0</v>
      </c>
      <c r="K239" s="136">
        <f t="shared" si="112"/>
        <v>0</v>
      </c>
      <c r="L239" s="136">
        <f t="shared" si="113"/>
        <v>0</v>
      </c>
      <c r="M239" s="69" t="e">
        <f t="shared" si="101"/>
        <v>#DIV/0!</v>
      </c>
      <c r="N239" s="69" t="e">
        <f t="shared" si="102"/>
        <v>#DIV/0!</v>
      </c>
      <c r="P239" s="19"/>
    </row>
    <row r="240" spans="1:16" s="85" customFormat="1" ht="20.100000000000001" hidden="1" customHeight="1" x14ac:dyDescent="0.25">
      <c r="A240" s="178" t="s">
        <v>223</v>
      </c>
      <c r="B240" s="142"/>
      <c r="C240" s="137"/>
      <c r="D240" s="137"/>
      <c r="E240" s="137"/>
      <c r="F240" s="132" t="e">
        <f t="shared" si="103"/>
        <v>#DIV/0!</v>
      </c>
      <c r="G240" s="168"/>
      <c r="H240" s="176">
        <f>+H241</f>
        <v>0</v>
      </c>
      <c r="I240" s="174">
        <f t="shared" si="111"/>
        <v>0</v>
      </c>
      <c r="J240" s="137"/>
      <c r="K240" s="136">
        <f t="shared" si="112"/>
        <v>0</v>
      </c>
      <c r="L240" s="136">
        <f t="shared" si="113"/>
        <v>0</v>
      </c>
      <c r="M240" s="73" t="e">
        <f t="shared" si="101"/>
        <v>#DIV/0!</v>
      </c>
      <c r="N240" s="73" t="e">
        <f t="shared" si="102"/>
        <v>#DIV/0!</v>
      </c>
      <c r="P240" s="19"/>
    </row>
    <row r="241" spans="1:21" hidden="1" x14ac:dyDescent="0.25">
      <c r="H241" s="174"/>
    </row>
    <row r="242" spans="1:21" s="179" customFormat="1" x14ac:dyDescent="0.25">
      <c r="A242"/>
      <c r="B242" s="85"/>
      <c r="C242" s="85"/>
      <c r="D242" s="85"/>
      <c r="G242" s="180"/>
      <c r="H242" s="183"/>
      <c r="I242" s="181"/>
      <c r="J242" s="86"/>
      <c r="K242" s="85"/>
      <c r="L242" s="85"/>
      <c r="M242" s="182"/>
      <c r="N242" s="182"/>
      <c r="O242"/>
      <c r="P242" s="19"/>
      <c r="Q242"/>
      <c r="R242"/>
      <c r="S242"/>
      <c r="T242"/>
      <c r="U242"/>
    </row>
    <row r="243" spans="1:21" x14ac:dyDescent="0.25">
      <c r="H243" s="183"/>
    </row>
    <row r="244" spans="1:21" x14ac:dyDescent="0.25">
      <c r="H244" s="179"/>
      <c r="I244" s="181" t="s">
        <v>108</v>
      </c>
    </row>
    <row r="251" spans="1:21" s="85" customFormat="1" x14ac:dyDescent="0.25">
      <c r="A251">
        <v>3</v>
      </c>
      <c r="E251" s="179"/>
      <c r="F251" s="179"/>
      <c r="G251" s="180"/>
      <c r="H251" s="181"/>
      <c r="I251" s="181"/>
      <c r="J251" s="86"/>
      <c r="M251" s="182"/>
      <c r="N251" s="182"/>
      <c r="O251"/>
      <c r="P251" s="19"/>
      <c r="Q251"/>
      <c r="R251"/>
      <c r="S251"/>
      <c r="T251"/>
      <c r="U251"/>
    </row>
    <row r="263" spans="1:16" s="85" customFormat="1" x14ac:dyDescent="0.25">
      <c r="A263"/>
      <c r="E263" s="179"/>
      <c r="F263" s="179"/>
      <c r="G263" s="180"/>
      <c r="H263" s="181"/>
      <c r="I263" s="181"/>
      <c r="J263" s="179"/>
      <c r="M263" s="182"/>
      <c r="N263" s="182"/>
      <c r="P263" s="19"/>
    </row>
  </sheetData>
  <mergeCells count="41">
    <mergeCell ref="J110:J111"/>
    <mergeCell ref="K110:L110"/>
    <mergeCell ref="M110:N110"/>
    <mergeCell ref="A110:A112"/>
    <mergeCell ref="B110:C110"/>
    <mergeCell ref="D110:D111"/>
    <mergeCell ref="E110:G110"/>
    <mergeCell ref="H110:H111"/>
    <mergeCell ref="I110:I111"/>
    <mergeCell ref="J19:J20"/>
    <mergeCell ref="K19:L19"/>
    <mergeCell ref="M19:N19"/>
    <mergeCell ref="A22:N22"/>
    <mergeCell ref="A24:N24"/>
    <mergeCell ref="A108:N108"/>
    <mergeCell ref="A11:N11"/>
    <mergeCell ref="A13:N13"/>
    <mergeCell ref="A17:N17"/>
    <mergeCell ref="A18:N18"/>
    <mergeCell ref="A19:A21"/>
    <mergeCell ref="B19:C19"/>
    <mergeCell ref="D19:D20"/>
    <mergeCell ref="E19:G19"/>
    <mergeCell ref="H19:H20"/>
    <mergeCell ref="I19:I20"/>
    <mergeCell ref="A7:N7"/>
    <mergeCell ref="A8:A10"/>
    <mergeCell ref="B8:C8"/>
    <mergeCell ref="D8:D9"/>
    <mergeCell ref="E8:G8"/>
    <mergeCell ref="H8:H9"/>
    <mergeCell ref="I8:I9"/>
    <mergeCell ref="J8:J9"/>
    <mergeCell ref="K8:L8"/>
    <mergeCell ref="M8:N8"/>
    <mergeCell ref="A1:N1"/>
    <mergeCell ref="A2:N2"/>
    <mergeCell ref="A3:N3"/>
    <mergeCell ref="A4:N4"/>
    <mergeCell ref="A5:N5"/>
    <mergeCell ref="A6:N6"/>
  </mergeCells>
  <printOptions horizontalCentered="1"/>
  <pageMargins left="0" right="0" top="0.74803149606299213" bottom="0.74803149606299213" header="0.31496062992125984" footer="0.31496062992125984"/>
  <pageSetup paperSize="123" scale="55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28 DE FEBRERO DE 2019</vt:lpstr>
      <vt:lpstr>'28 DE FEBRERO DE 2019'!Área_de_impresión</vt:lpstr>
      <vt:lpstr>'28 DE FEBRERO DE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2019-03-13T17:45:35Z</dcterms:created>
  <dcterms:modified xsi:type="dcterms:W3CDTF">2019-03-13T17:46:01Z</dcterms:modified>
</cp:coreProperties>
</file>