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525"/>
  </bookViews>
  <sheets>
    <sheet name="31 de marzo de  2016" sheetId="1" r:id="rId1"/>
  </sheets>
  <externalReferences>
    <externalReference r:id="rId2"/>
    <externalReference r:id="rId3"/>
  </externalReferences>
  <definedNames>
    <definedName name="_xlnm.Print_Area" localSheetId="0">'31 de marzo de  2016'!$A$1:$M$199</definedName>
    <definedName name="_xlnm.Print_Titles" localSheetId="0">'31 de marzo de  2016'!$1:$9</definedName>
  </definedNames>
  <calcPr calcId="145621"/>
</workbook>
</file>

<file path=xl/calcChain.xml><?xml version="1.0" encoding="utf-8"?>
<calcChain xmlns="http://schemas.openxmlformats.org/spreadsheetml/2006/main">
  <c r="M197" i="1" l="1"/>
  <c r="L197" i="1"/>
  <c r="J197" i="1"/>
  <c r="H197" i="1"/>
  <c r="H195" i="1" s="1"/>
  <c r="M196" i="1"/>
  <c r="M195" i="1" s="1"/>
  <c r="M194" i="1" s="1"/>
  <c r="L196" i="1"/>
  <c r="L195" i="1" s="1"/>
  <c r="L194" i="1" s="1"/>
  <c r="K196" i="1"/>
  <c r="H196" i="1"/>
  <c r="J196" i="1" s="1"/>
  <c r="J195" i="1" s="1"/>
  <c r="J194" i="1" s="1"/>
  <c r="B196" i="1"/>
  <c r="A196" i="1"/>
  <c r="I195" i="1"/>
  <c r="I194" i="1" s="1"/>
  <c r="G195" i="1"/>
  <c r="F195" i="1"/>
  <c r="F194" i="1" s="1"/>
  <c r="E195" i="1"/>
  <c r="D195" i="1"/>
  <c r="D194" i="1" s="1"/>
  <c r="C195" i="1"/>
  <c r="C194" i="1" s="1"/>
  <c r="B195" i="1"/>
  <c r="B194" i="1" s="1"/>
  <c r="H194" i="1"/>
  <c r="G194" i="1"/>
  <c r="E194" i="1"/>
  <c r="I193" i="1"/>
  <c r="F193" i="1"/>
  <c r="E193" i="1"/>
  <c r="B193" i="1"/>
  <c r="A193" i="1"/>
  <c r="I190" i="1"/>
  <c r="F190" i="1"/>
  <c r="E190" i="1"/>
  <c r="D190" i="1"/>
  <c r="C190" i="1"/>
  <c r="B190" i="1"/>
  <c r="A190" i="1"/>
  <c r="K189" i="1"/>
  <c r="I189" i="1"/>
  <c r="H189" i="1"/>
  <c r="J189" i="1" s="1"/>
  <c r="F189" i="1"/>
  <c r="E189" i="1"/>
  <c r="D189" i="1"/>
  <c r="C189" i="1"/>
  <c r="A189" i="1"/>
  <c r="J188" i="1"/>
  <c r="I188" i="1"/>
  <c r="H188" i="1"/>
  <c r="F188" i="1"/>
  <c r="E188" i="1"/>
  <c r="D188" i="1"/>
  <c r="C188" i="1"/>
  <c r="K188" i="1" s="1"/>
  <c r="A188" i="1"/>
  <c r="K187" i="1"/>
  <c r="J187" i="1"/>
  <c r="I187" i="1"/>
  <c r="H187" i="1"/>
  <c r="F187" i="1"/>
  <c r="E187" i="1"/>
  <c r="C187" i="1"/>
  <c r="B187" i="1"/>
  <c r="A187" i="1"/>
  <c r="I186" i="1"/>
  <c r="F186" i="1"/>
  <c r="E186" i="1"/>
  <c r="H186" i="1" s="1"/>
  <c r="J186" i="1" s="1"/>
  <c r="B186" i="1"/>
  <c r="A186" i="1"/>
  <c r="K185" i="1"/>
  <c r="J185" i="1"/>
  <c r="I185" i="1"/>
  <c r="E185" i="1"/>
  <c r="H185" i="1" s="1"/>
  <c r="D185" i="1"/>
  <c r="C185" i="1"/>
  <c r="B185" i="1"/>
  <c r="A185" i="1"/>
  <c r="K184" i="1"/>
  <c r="I184" i="1"/>
  <c r="E184" i="1"/>
  <c r="H184" i="1" s="1"/>
  <c r="J184" i="1" s="1"/>
  <c r="D184" i="1"/>
  <c r="C184" i="1"/>
  <c r="B184" i="1"/>
  <c r="A184" i="1"/>
  <c r="I183" i="1"/>
  <c r="E183" i="1"/>
  <c r="B183" i="1"/>
  <c r="A183" i="1"/>
  <c r="I182" i="1"/>
  <c r="E182" i="1"/>
  <c r="B182" i="1"/>
  <c r="A182" i="1"/>
  <c r="I181" i="1"/>
  <c r="E181" i="1"/>
  <c r="C181" i="1"/>
  <c r="B181" i="1"/>
  <c r="A181" i="1"/>
  <c r="I180" i="1"/>
  <c r="E180" i="1"/>
  <c r="D180" i="1"/>
  <c r="C180" i="1"/>
  <c r="B180" i="1"/>
  <c r="A180" i="1"/>
  <c r="L179" i="1"/>
  <c r="I179" i="1"/>
  <c r="H179" i="1"/>
  <c r="J179" i="1" s="1"/>
  <c r="F179" i="1"/>
  <c r="E179" i="1"/>
  <c r="C179" i="1"/>
  <c r="B179" i="1"/>
  <c r="A179" i="1"/>
  <c r="L178" i="1"/>
  <c r="K178" i="1"/>
  <c r="J178" i="1"/>
  <c r="I178" i="1"/>
  <c r="F178" i="1"/>
  <c r="E178" i="1"/>
  <c r="H178" i="1" s="1"/>
  <c r="C178" i="1"/>
  <c r="B178" i="1"/>
  <c r="A178" i="1"/>
  <c r="I177" i="1"/>
  <c r="F177" i="1"/>
  <c r="E177" i="1"/>
  <c r="H177" i="1" s="1"/>
  <c r="K177" i="1" s="1"/>
  <c r="D177" i="1"/>
  <c r="C177" i="1"/>
  <c r="B177" i="1"/>
  <c r="A177" i="1"/>
  <c r="I176" i="1"/>
  <c r="E176" i="1"/>
  <c r="L176" i="1" s="1"/>
  <c r="B176" i="1"/>
  <c r="A176" i="1"/>
  <c r="I175" i="1"/>
  <c r="F175" i="1"/>
  <c r="E175" i="1"/>
  <c r="D175" i="1"/>
  <c r="C175" i="1"/>
  <c r="B175" i="1"/>
  <c r="A175" i="1"/>
  <c r="I174" i="1"/>
  <c r="H174" i="1"/>
  <c r="K174" i="1" s="1"/>
  <c r="E174" i="1"/>
  <c r="D174" i="1"/>
  <c r="J174" i="1" s="1"/>
  <c r="C174" i="1"/>
  <c r="B174" i="1"/>
  <c r="A174" i="1"/>
  <c r="L173" i="1"/>
  <c r="K173" i="1"/>
  <c r="J173" i="1"/>
  <c r="I173" i="1"/>
  <c r="H173" i="1"/>
  <c r="E173" i="1"/>
  <c r="C173" i="1"/>
  <c r="B173" i="1"/>
  <c r="A173" i="1"/>
  <c r="I172" i="1"/>
  <c r="F172" i="1"/>
  <c r="E172" i="1"/>
  <c r="C172" i="1"/>
  <c r="B172" i="1"/>
  <c r="A172" i="1"/>
  <c r="L171" i="1"/>
  <c r="I171" i="1"/>
  <c r="F171" i="1"/>
  <c r="E171" i="1"/>
  <c r="H171" i="1" s="1"/>
  <c r="J171" i="1" s="1"/>
  <c r="C171" i="1"/>
  <c r="B171" i="1"/>
  <c r="A171" i="1"/>
  <c r="I170" i="1"/>
  <c r="F170" i="1"/>
  <c r="E170" i="1"/>
  <c r="L170" i="1" s="1"/>
  <c r="B170" i="1"/>
  <c r="A170" i="1"/>
  <c r="I169" i="1"/>
  <c r="F169" i="1"/>
  <c r="H169" i="1" s="1"/>
  <c r="E169" i="1"/>
  <c r="L169" i="1" s="1"/>
  <c r="B169" i="1"/>
  <c r="A169" i="1"/>
  <c r="L168" i="1"/>
  <c r="I168" i="1"/>
  <c r="H168" i="1"/>
  <c r="K168" i="1" s="1"/>
  <c r="F168" i="1"/>
  <c r="E168" i="1"/>
  <c r="B168" i="1"/>
  <c r="A168" i="1"/>
  <c r="J167" i="1"/>
  <c r="I167" i="1"/>
  <c r="H167" i="1"/>
  <c r="F167" i="1"/>
  <c r="E167" i="1"/>
  <c r="L167" i="1" s="1"/>
  <c r="C167" i="1"/>
  <c r="B167" i="1"/>
  <c r="A167" i="1"/>
  <c r="M166" i="1"/>
  <c r="M165" i="1" s="1"/>
  <c r="G166" i="1"/>
  <c r="G165" i="1"/>
  <c r="L164" i="1"/>
  <c r="K164" i="1"/>
  <c r="J164" i="1"/>
  <c r="H164" i="1"/>
  <c r="L162" i="1"/>
  <c r="L161" i="1" s="1"/>
  <c r="L160" i="1" s="1"/>
  <c r="J162" i="1"/>
  <c r="J161" i="1" s="1"/>
  <c r="J160" i="1" s="1"/>
  <c r="I162" i="1"/>
  <c r="H162" i="1"/>
  <c r="E162" i="1"/>
  <c r="M162" i="1" s="1"/>
  <c r="B162" i="1"/>
  <c r="A162" i="1"/>
  <c r="M161" i="1"/>
  <c r="I161" i="1"/>
  <c r="I160" i="1" s="1"/>
  <c r="G161" i="1"/>
  <c r="F161" i="1"/>
  <c r="E161" i="1"/>
  <c r="D161" i="1"/>
  <c r="C161" i="1"/>
  <c r="C160" i="1" s="1"/>
  <c r="B161" i="1"/>
  <c r="B160" i="1" s="1"/>
  <c r="M160" i="1"/>
  <c r="G160" i="1"/>
  <c r="F160" i="1"/>
  <c r="E160" i="1"/>
  <c r="D160" i="1"/>
  <c r="M159" i="1"/>
  <c r="L159" i="1"/>
  <c r="K159" i="1"/>
  <c r="J159" i="1"/>
  <c r="H159" i="1"/>
  <c r="I158" i="1"/>
  <c r="F158" i="1"/>
  <c r="F156" i="1" s="1"/>
  <c r="F155" i="1" s="1"/>
  <c r="E158" i="1"/>
  <c r="B158" i="1"/>
  <c r="A158" i="1"/>
  <c r="M157" i="1"/>
  <c r="L157" i="1"/>
  <c r="H157" i="1"/>
  <c r="I156" i="1"/>
  <c r="G156" i="1"/>
  <c r="G155" i="1" s="1"/>
  <c r="E156" i="1"/>
  <c r="E155" i="1" s="1"/>
  <c r="D156" i="1"/>
  <c r="D155" i="1" s="1"/>
  <c r="C156" i="1"/>
  <c r="B156" i="1"/>
  <c r="I155" i="1"/>
  <c r="C155" i="1"/>
  <c r="B155" i="1"/>
  <c r="M154" i="1"/>
  <c r="L154" i="1"/>
  <c r="H154" i="1"/>
  <c r="B154" i="1"/>
  <c r="A154" i="1"/>
  <c r="M153" i="1"/>
  <c r="M152" i="1" s="1"/>
  <c r="M151" i="1" s="1"/>
  <c r="L153" i="1"/>
  <c r="F153" i="1"/>
  <c r="H153" i="1" s="1"/>
  <c r="B153" i="1"/>
  <c r="B152" i="1" s="1"/>
  <c r="A153" i="1"/>
  <c r="L152" i="1"/>
  <c r="I152" i="1"/>
  <c r="H152" i="1"/>
  <c r="H151" i="1" s="1"/>
  <c r="G152" i="1"/>
  <c r="F152" i="1"/>
  <c r="F151" i="1" s="1"/>
  <c r="E152" i="1"/>
  <c r="E151" i="1" s="1"/>
  <c r="D152" i="1"/>
  <c r="D151" i="1" s="1"/>
  <c r="C152" i="1"/>
  <c r="C151" i="1" s="1"/>
  <c r="L151" i="1"/>
  <c r="I151" i="1"/>
  <c r="G151" i="1"/>
  <c r="B151" i="1"/>
  <c r="M150" i="1"/>
  <c r="L150" i="1"/>
  <c r="L149" i="1" s="1"/>
  <c r="H150" i="1"/>
  <c r="K150" i="1" s="1"/>
  <c r="K149" i="1" s="1"/>
  <c r="M149" i="1"/>
  <c r="I149" i="1"/>
  <c r="G149" i="1"/>
  <c r="F149" i="1"/>
  <c r="E149" i="1"/>
  <c r="D149" i="1"/>
  <c r="C149" i="1"/>
  <c r="C145" i="1" s="1"/>
  <c r="C142" i="1" s="1"/>
  <c r="B149" i="1"/>
  <c r="M148" i="1"/>
  <c r="L148" i="1"/>
  <c r="H148" i="1"/>
  <c r="F148" i="1"/>
  <c r="B148" i="1"/>
  <c r="B145" i="1" s="1"/>
  <c r="A148" i="1"/>
  <c r="M147" i="1"/>
  <c r="I147" i="1"/>
  <c r="F147" i="1"/>
  <c r="E147" i="1"/>
  <c r="C147" i="1"/>
  <c r="B147" i="1"/>
  <c r="A147" i="1"/>
  <c r="M146" i="1"/>
  <c r="L146" i="1"/>
  <c r="I146" i="1"/>
  <c r="H146" i="1"/>
  <c r="F146" i="1"/>
  <c r="E146" i="1"/>
  <c r="B146" i="1"/>
  <c r="A146" i="1"/>
  <c r="G145" i="1"/>
  <c r="F145" i="1"/>
  <c r="D145" i="1"/>
  <c r="M144" i="1"/>
  <c r="L144" i="1"/>
  <c r="K144" i="1"/>
  <c r="I144" i="1"/>
  <c r="F144" i="1"/>
  <c r="B144" i="1"/>
  <c r="B143" i="1" s="1"/>
  <c r="A144" i="1"/>
  <c r="K143" i="1"/>
  <c r="I143" i="1"/>
  <c r="G143" i="1"/>
  <c r="G142" i="1" s="1"/>
  <c r="E143" i="1"/>
  <c r="D143" i="1"/>
  <c r="L143" i="1" s="1"/>
  <c r="C143" i="1"/>
  <c r="D142" i="1"/>
  <c r="M141" i="1"/>
  <c r="L141" i="1"/>
  <c r="K141" i="1"/>
  <c r="K140" i="1" s="1"/>
  <c r="H141" i="1"/>
  <c r="J141" i="1" s="1"/>
  <c r="J140" i="1" s="1"/>
  <c r="M140" i="1"/>
  <c r="L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H139" i="1"/>
  <c r="I138" i="1"/>
  <c r="F138" i="1"/>
  <c r="F136" i="1" s="1"/>
  <c r="E138" i="1"/>
  <c r="C138" i="1"/>
  <c r="B138" i="1"/>
  <c r="A138" i="1"/>
  <c r="L137" i="1"/>
  <c r="I137" i="1"/>
  <c r="I136" i="1" s="1"/>
  <c r="H137" i="1"/>
  <c r="F137" i="1"/>
  <c r="E137" i="1"/>
  <c r="M137" i="1" s="1"/>
  <c r="B137" i="1"/>
  <c r="A137" i="1"/>
  <c r="G136" i="1"/>
  <c r="D136" i="1"/>
  <c r="C136" i="1"/>
  <c r="B136" i="1"/>
  <c r="B119" i="1" s="1"/>
  <c r="I135" i="1"/>
  <c r="F135" i="1"/>
  <c r="F132" i="1" s="1"/>
  <c r="E135" i="1"/>
  <c r="C135" i="1"/>
  <c r="B135" i="1"/>
  <c r="A135" i="1"/>
  <c r="M133" i="1"/>
  <c r="I133" i="1"/>
  <c r="I132" i="1" s="1"/>
  <c r="F133" i="1"/>
  <c r="E133" i="1"/>
  <c r="H133" i="1" s="1"/>
  <c r="B133" i="1"/>
  <c r="B132" i="1" s="1"/>
  <c r="A133" i="1"/>
  <c r="G132" i="1"/>
  <c r="G119" i="1" s="1"/>
  <c r="E132" i="1"/>
  <c r="M132" i="1" s="1"/>
  <c r="D132" i="1"/>
  <c r="C132" i="1"/>
  <c r="M131" i="1"/>
  <c r="L131" i="1"/>
  <c r="K131" i="1"/>
  <c r="J131" i="1"/>
  <c r="J130" i="1" s="1"/>
  <c r="M130" i="1"/>
  <c r="K130" i="1"/>
  <c r="I130" i="1"/>
  <c r="H130" i="1"/>
  <c r="G130" i="1"/>
  <c r="F130" i="1"/>
  <c r="E130" i="1"/>
  <c r="D130" i="1"/>
  <c r="C130" i="1"/>
  <c r="B130" i="1"/>
  <c r="I129" i="1"/>
  <c r="F129" i="1"/>
  <c r="E129" i="1"/>
  <c r="D129" i="1"/>
  <c r="C129" i="1"/>
  <c r="B129" i="1"/>
  <c r="A129" i="1"/>
  <c r="M127" i="1"/>
  <c r="K127" i="1"/>
  <c r="J127" i="1"/>
  <c r="I127" i="1"/>
  <c r="F127" i="1"/>
  <c r="E127" i="1"/>
  <c r="H127" i="1" s="1"/>
  <c r="A127" i="1"/>
  <c r="L126" i="1"/>
  <c r="I126" i="1"/>
  <c r="F126" i="1"/>
  <c r="E126" i="1"/>
  <c r="A126" i="1"/>
  <c r="M125" i="1"/>
  <c r="L125" i="1"/>
  <c r="K125" i="1"/>
  <c r="I125" i="1"/>
  <c r="F125" i="1"/>
  <c r="H125" i="1" s="1"/>
  <c r="J125" i="1" s="1"/>
  <c r="E125" i="1"/>
  <c r="A125" i="1"/>
  <c r="M124" i="1"/>
  <c r="L124" i="1"/>
  <c r="I124" i="1"/>
  <c r="H124" i="1"/>
  <c r="E124" i="1"/>
  <c r="A124" i="1"/>
  <c r="M122" i="1"/>
  <c r="L122" i="1"/>
  <c r="I122" i="1"/>
  <c r="H122" i="1"/>
  <c r="E122" i="1"/>
  <c r="A122" i="1"/>
  <c r="M121" i="1"/>
  <c r="L121" i="1"/>
  <c r="H121" i="1"/>
  <c r="K121" i="1" s="1"/>
  <c r="A121" i="1"/>
  <c r="G120" i="1"/>
  <c r="F120" i="1"/>
  <c r="F119" i="1" s="1"/>
  <c r="D120" i="1"/>
  <c r="C120" i="1"/>
  <c r="B120" i="1"/>
  <c r="L118" i="1"/>
  <c r="G118" i="1"/>
  <c r="F118" i="1"/>
  <c r="H118" i="1" s="1"/>
  <c r="J118" i="1" s="1"/>
  <c r="J116" i="1" s="1"/>
  <c r="J115" i="1" s="1"/>
  <c r="C118" i="1"/>
  <c r="M118" i="1" s="1"/>
  <c r="B118" i="1"/>
  <c r="M117" i="1"/>
  <c r="L117" i="1"/>
  <c r="I117" i="1"/>
  <c r="F117" i="1"/>
  <c r="H117" i="1" s="1"/>
  <c r="J117" i="1" s="1"/>
  <c r="E117" i="1"/>
  <c r="C117" i="1"/>
  <c r="C116" i="1" s="1"/>
  <c r="B117" i="1"/>
  <c r="B116" i="1" s="1"/>
  <c r="B115" i="1" s="1"/>
  <c r="A117" i="1"/>
  <c r="I116" i="1"/>
  <c r="G116" i="1"/>
  <c r="G115" i="1" s="1"/>
  <c r="F116" i="1"/>
  <c r="E116" i="1"/>
  <c r="M116" i="1" s="1"/>
  <c r="D116" i="1"/>
  <c r="I115" i="1"/>
  <c r="F115" i="1"/>
  <c r="E115" i="1"/>
  <c r="D115" i="1"/>
  <c r="C115" i="1"/>
  <c r="K103" i="1"/>
  <c r="J103" i="1"/>
  <c r="A103" i="1"/>
  <c r="M102" i="1"/>
  <c r="L102" i="1"/>
  <c r="K102" i="1"/>
  <c r="J102" i="1"/>
  <c r="F102" i="1"/>
  <c r="B102" i="1"/>
  <c r="B101" i="1" s="1"/>
  <c r="A102" i="1"/>
  <c r="M101" i="1"/>
  <c r="I101" i="1"/>
  <c r="H101" i="1"/>
  <c r="G101" i="1"/>
  <c r="F101" i="1"/>
  <c r="E101" i="1"/>
  <c r="L101" i="1" s="1"/>
  <c r="D101" i="1"/>
  <c r="J101" i="1" s="1"/>
  <c r="C101" i="1"/>
  <c r="K101" i="1" s="1"/>
  <c r="A101" i="1"/>
  <c r="L100" i="1"/>
  <c r="H100" i="1"/>
  <c r="K100" i="1" s="1"/>
  <c r="F100" i="1"/>
  <c r="B100" i="1"/>
  <c r="A100" i="1"/>
  <c r="L99" i="1"/>
  <c r="K99" i="1"/>
  <c r="H99" i="1"/>
  <c r="F99" i="1"/>
  <c r="B99" i="1"/>
  <c r="A99" i="1"/>
  <c r="L98" i="1"/>
  <c r="K98" i="1"/>
  <c r="H98" i="1"/>
  <c r="F98" i="1"/>
  <c r="B98" i="1"/>
  <c r="A98" i="1"/>
  <c r="L97" i="1"/>
  <c r="H97" i="1"/>
  <c r="F97" i="1"/>
  <c r="B97" i="1"/>
  <c r="A97" i="1"/>
  <c r="L96" i="1"/>
  <c r="H96" i="1"/>
  <c r="F96" i="1"/>
  <c r="B96" i="1"/>
  <c r="A96" i="1"/>
  <c r="L95" i="1"/>
  <c r="K95" i="1"/>
  <c r="H95" i="1"/>
  <c r="F95" i="1"/>
  <c r="B95" i="1"/>
  <c r="A95" i="1"/>
  <c r="I94" i="1"/>
  <c r="I87" i="1" s="1"/>
  <c r="G94" i="1"/>
  <c r="F94" i="1"/>
  <c r="E94" i="1"/>
  <c r="L94" i="1" s="1"/>
  <c r="D94" i="1"/>
  <c r="C94" i="1"/>
  <c r="B94" i="1"/>
  <c r="M93" i="1"/>
  <c r="L93" i="1"/>
  <c r="H93" i="1"/>
  <c r="F93" i="1"/>
  <c r="B93" i="1"/>
  <c r="A93" i="1"/>
  <c r="L92" i="1"/>
  <c r="H92" i="1"/>
  <c r="H88" i="1" s="1"/>
  <c r="F92" i="1"/>
  <c r="B92" i="1"/>
  <c r="A92" i="1"/>
  <c r="M91" i="1"/>
  <c r="L91" i="1"/>
  <c r="H91" i="1"/>
  <c r="B91" i="1"/>
  <c r="A91" i="1"/>
  <c r="L90" i="1"/>
  <c r="F90" i="1"/>
  <c r="H90" i="1" s="1"/>
  <c r="B90" i="1"/>
  <c r="A90" i="1"/>
  <c r="L89" i="1"/>
  <c r="J89" i="1"/>
  <c r="F89" i="1"/>
  <c r="C89" i="1"/>
  <c r="B89" i="1"/>
  <c r="B88" i="1" s="1"/>
  <c r="B87" i="1" s="1"/>
  <c r="A89" i="1"/>
  <c r="I88" i="1"/>
  <c r="G88" i="1"/>
  <c r="G87" i="1" s="1"/>
  <c r="F88" i="1"/>
  <c r="F87" i="1" s="1"/>
  <c r="E88" i="1"/>
  <c r="D88" i="1"/>
  <c r="K86" i="1"/>
  <c r="J86" i="1"/>
  <c r="A86" i="1"/>
  <c r="K85" i="1"/>
  <c r="J85" i="1"/>
  <c r="A85" i="1"/>
  <c r="L84" i="1"/>
  <c r="K84" i="1"/>
  <c r="J84" i="1"/>
  <c r="H84" i="1"/>
  <c r="M84" i="1" s="1"/>
  <c r="F84" i="1"/>
  <c r="C84" i="1"/>
  <c r="B84" i="1"/>
  <c r="A84" i="1"/>
  <c r="M83" i="1"/>
  <c r="L83" i="1"/>
  <c r="K83" i="1"/>
  <c r="J83" i="1"/>
  <c r="H83" i="1"/>
  <c r="B83" i="1"/>
  <c r="A83" i="1"/>
  <c r="L82" i="1"/>
  <c r="J82" i="1"/>
  <c r="I82" i="1"/>
  <c r="H82" i="1"/>
  <c r="M82" i="1" s="1"/>
  <c r="G82" i="1"/>
  <c r="F82" i="1"/>
  <c r="E82" i="1"/>
  <c r="D82" i="1"/>
  <c r="C82" i="1"/>
  <c r="K82" i="1" s="1"/>
  <c r="B82" i="1"/>
  <c r="K81" i="1"/>
  <c r="J81" i="1"/>
  <c r="A81" i="1"/>
  <c r="K80" i="1"/>
  <c r="J80" i="1"/>
  <c r="A80" i="1"/>
  <c r="K79" i="1"/>
  <c r="J79" i="1"/>
  <c r="A79" i="1"/>
  <c r="L78" i="1"/>
  <c r="F78" i="1"/>
  <c r="H78" i="1" s="1"/>
  <c r="C78" i="1"/>
  <c r="B78" i="1"/>
  <c r="A78" i="1"/>
  <c r="L77" i="1"/>
  <c r="J77" i="1"/>
  <c r="H77" i="1"/>
  <c r="F77" i="1"/>
  <c r="B77" i="1"/>
  <c r="A77" i="1"/>
  <c r="L76" i="1"/>
  <c r="I76" i="1"/>
  <c r="I75" i="1" s="1"/>
  <c r="H76" i="1"/>
  <c r="G76" i="1"/>
  <c r="G75" i="1" s="1"/>
  <c r="E76" i="1"/>
  <c r="D76" i="1"/>
  <c r="B76" i="1"/>
  <c r="E75" i="1"/>
  <c r="L74" i="1"/>
  <c r="F74" i="1"/>
  <c r="H74" i="1" s="1"/>
  <c r="J74" i="1" s="1"/>
  <c r="C74" i="1"/>
  <c r="K74" i="1" s="1"/>
  <c r="B74" i="1"/>
  <c r="A74" i="1"/>
  <c r="L73" i="1"/>
  <c r="H73" i="1"/>
  <c r="J73" i="1" s="1"/>
  <c r="F73" i="1"/>
  <c r="C73" i="1"/>
  <c r="B73" i="1"/>
  <c r="A73" i="1"/>
  <c r="L72" i="1"/>
  <c r="I72" i="1"/>
  <c r="H72" i="1"/>
  <c r="F72" i="1"/>
  <c r="E72" i="1"/>
  <c r="B72" i="1"/>
  <c r="A72" i="1"/>
  <c r="L71" i="1"/>
  <c r="J71" i="1"/>
  <c r="H71" i="1"/>
  <c r="F71" i="1"/>
  <c r="B71" i="1"/>
  <c r="A71" i="1"/>
  <c r="I70" i="1"/>
  <c r="G70" i="1"/>
  <c r="E70" i="1"/>
  <c r="L70" i="1" s="1"/>
  <c r="D70" i="1"/>
  <c r="C70" i="1"/>
  <c r="B70" i="1"/>
  <c r="K69" i="1"/>
  <c r="J69" i="1"/>
  <c r="A69" i="1"/>
  <c r="K68" i="1"/>
  <c r="J68" i="1"/>
  <c r="A68" i="1"/>
  <c r="K67" i="1"/>
  <c r="J67" i="1"/>
  <c r="A67" i="1"/>
  <c r="L66" i="1"/>
  <c r="J66" i="1"/>
  <c r="F66" i="1"/>
  <c r="H66" i="1" s="1"/>
  <c r="B66" i="1"/>
  <c r="A66" i="1"/>
  <c r="L65" i="1"/>
  <c r="J65" i="1"/>
  <c r="F65" i="1"/>
  <c r="H65" i="1" s="1"/>
  <c r="B65" i="1"/>
  <c r="I64" i="1"/>
  <c r="G64" i="1"/>
  <c r="G63" i="1" s="1"/>
  <c r="F64" i="1"/>
  <c r="E64" i="1"/>
  <c r="L64" i="1" s="1"/>
  <c r="D64" i="1"/>
  <c r="C64" i="1"/>
  <c r="I63" i="1"/>
  <c r="D63" i="1"/>
  <c r="L62" i="1"/>
  <c r="H62" i="1"/>
  <c r="F62" i="1"/>
  <c r="B62" i="1"/>
  <c r="B61" i="1" s="1"/>
  <c r="I61" i="1"/>
  <c r="G61" i="1"/>
  <c r="F61" i="1"/>
  <c r="E61" i="1"/>
  <c r="D61" i="1"/>
  <c r="C61" i="1"/>
  <c r="L60" i="1"/>
  <c r="F60" i="1"/>
  <c r="B60" i="1"/>
  <c r="I59" i="1"/>
  <c r="I56" i="1" s="1"/>
  <c r="G59" i="1"/>
  <c r="E59" i="1"/>
  <c r="D59" i="1"/>
  <c r="C59" i="1"/>
  <c r="B59" i="1"/>
  <c r="M58" i="1"/>
  <c r="L58" i="1"/>
  <c r="K58" i="1"/>
  <c r="F58" i="1"/>
  <c r="H58" i="1" s="1"/>
  <c r="B58" i="1"/>
  <c r="L57" i="1"/>
  <c r="I57" i="1"/>
  <c r="G57" i="1"/>
  <c r="F57" i="1"/>
  <c r="E57" i="1"/>
  <c r="D57" i="1"/>
  <c r="C57" i="1"/>
  <c r="B57" i="1"/>
  <c r="B56" i="1" s="1"/>
  <c r="G56" i="1"/>
  <c r="I55" i="1"/>
  <c r="H55" i="1"/>
  <c r="F55" i="1"/>
  <c r="E55" i="1"/>
  <c r="B55" i="1"/>
  <c r="A55" i="1"/>
  <c r="L54" i="1"/>
  <c r="F54" i="1"/>
  <c r="H54" i="1" s="1"/>
  <c r="B54" i="1"/>
  <c r="A54" i="1"/>
  <c r="L53" i="1"/>
  <c r="K53" i="1"/>
  <c r="J53" i="1"/>
  <c r="F53" i="1"/>
  <c r="H53" i="1" s="1"/>
  <c r="M53" i="1" s="1"/>
  <c r="B53" i="1"/>
  <c r="A53" i="1"/>
  <c r="L52" i="1"/>
  <c r="F52" i="1"/>
  <c r="H52" i="1" s="1"/>
  <c r="B52" i="1"/>
  <c r="A52" i="1"/>
  <c r="L51" i="1"/>
  <c r="K51" i="1"/>
  <c r="J51" i="1"/>
  <c r="H51" i="1"/>
  <c r="M51" i="1" s="1"/>
  <c r="B51" i="1"/>
  <c r="A51" i="1"/>
  <c r="I50" i="1"/>
  <c r="I49" i="1" s="1"/>
  <c r="G50" i="1"/>
  <c r="F50" i="1"/>
  <c r="E50" i="1"/>
  <c r="D50" i="1"/>
  <c r="C50" i="1"/>
  <c r="C49" i="1" s="1"/>
  <c r="B50" i="1"/>
  <c r="A50" i="1"/>
  <c r="G49" i="1"/>
  <c r="F49" i="1"/>
  <c r="D49" i="1"/>
  <c r="B49" i="1"/>
  <c r="L48" i="1"/>
  <c r="K48" i="1"/>
  <c r="J48" i="1"/>
  <c r="H48" i="1"/>
  <c r="M48" i="1" s="1"/>
  <c r="B48" i="1"/>
  <c r="J47" i="1"/>
  <c r="I47" i="1"/>
  <c r="H47" i="1"/>
  <c r="M47" i="1" s="1"/>
  <c r="G47" i="1"/>
  <c r="F47" i="1"/>
  <c r="E47" i="1"/>
  <c r="D47" i="1"/>
  <c r="L47" i="1" s="1"/>
  <c r="C47" i="1"/>
  <c r="K47" i="1" s="1"/>
  <c r="B47" i="1"/>
  <c r="L46" i="1"/>
  <c r="F46" i="1"/>
  <c r="B46" i="1"/>
  <c r="L45" i="1"/>
  <c r="I45" i="1"/>
  <c r="G45" i="1"/>
  <c r="E45" i="1"/>
  <c r="D45" i="1"/>
  <c r="C45" i="1"/>
  <c r="B45" i="1"/>
  <c r="L44" i="1"/>
  <c r="K44" i="1"/>
  <c r="H44" i="1"/>
  <c r="F44" i="1"/>
  <c r="B44" i="1"/>
  <c r="I43" i="1"/>
  <c r="H43" i="1"/>
  <c r="G43" i="1"/>
  <c r="F43" i="1"/>
  <c r="E43" i="1"/>
  <c r="D43" i="1"/>
  <c r="L43" i="1" s="1"/>
  <c r="C43" i="1"/>
  <c r="K43" i="1" s="1"/>
  <c r="B43" i="1"/>
  <c r="L42" i="1"/>
  <c r="K42" i="1"/>
  <c r="J42" i="1"/>
  <c r="H42" i="1"/>
  <c r="M42" i="1" s="1"/>
  <c r="C42" i="1"/>
  <c r="C40" i="1" s="1"/>
  <c r="B42" i="1"/>
  <c r="L41" i="1"/>
  <c r="H41" i="1"/>
  <c r="M41" i="1" s="1"/>
  <c r="F41" i="1"/>
  <c r="B41" i="1"/>
  <c r="L40" i="1"/>
  <c r="I40" i="1"/>
  <c r="I39" i="1" s="1"/>
  <c r="G40" i="1"/>
  <c r="F40" i="1"/>
  <c r="E40" i="1"/>
  <c r="D40" i="1"/>
  <c r="B40" i="1"/>
  <c r="E39" i="1"/>
  <c r="D39" i="1"/>
  <c r="L39" i="1" s="1"/>
  <c r="C39" i="1"/>
  <c r="B39" i="1"/>
  <c r="L38" i="1"/>
  <c r="J38" i="1"/>
  <c r="F38" i="1"/>
  <c r="H38" i="1" s="1"/>
  <c r="B38" i="1"/>
  <c r="B37" i="1" s="1"/>
  <c r="I37" i="1"/>
  <c r="G37" i="1"/>
  <c r="G32" i="1" s="1"/>
  <c r="F37" i="1"/>
  <c r="E37" i="1"/>
  <c r="L37" i="1" s="1"/>
  <c r="D37" i="1"/>
  <c r="C37" i="1"/>
  <c r="M36" i="1"/>
  <c r="L36" i="1"/>
  <c r="K36" i="1"/>
  <c r="J36" i="1"/>
  <c r="H36" i="1"/>
  <c r="F36" i="1"/>
  <c r="F35" i="1" s="1"/>
  <c r="B36" i="1"/>
  <c r="L35" i="1"/>
  <c r="I35" i="1"/>
  <c r="H35" i="1"/>
  <c r="M35" i="1" s="1"/>
  <c r="G35" i="1"/>
  <c r="E35" i="1"/>
  <c r="D35" i="1"/>
  <c r="C35" i="1"/>
  <c r="B35" i="1"/>
  <c r="M34" i="1"/>
  <c r="L34" i="1"/>
  <c r="H34" i="1"/>
  <c r="K34" i="1" s="1"/>
  <c r="B34" i="1"/>
  <c r="B33" i="1" s="1"/>
  <c r="B32" i="1" s="1"/>
  <c r="I33" i="1"/>
  <c r="G33" i="1"/>
  <c r="F33" i="1"/>
  <c r="F32" i="1" s="1"/>
  <c r="E33" i="1"/>
  <c r="E32" i="1" s="1"/>
  <c r="D33" i="1"/>
  <c r="D32" i="1" s="1"/>
  <c r="C33" i="1"/>
  <c r="C32" i="1" s="1"/>
  <c r="M31" i="1"/>
  <c r="L31" i="1"/>
  <c r="K31" i="1"/>
  <c r="J31" i="1"/>
  <c r="H31" i="1"/>
  <c r="B31" i="1"/>
  <c r="L30" i="1"/>
  <c r="H30" i="1"/>
  <c r="M30" i="1" s="1"/>
  <c r="C30" i="1"/>
  <c r="B30" i="1"/>
  <c r="L29" i="1"/>
  <c r="H29" i="1"/>
  <c r="C29" i="1"/>
  <c r="C26" i="1" s="1"/>
  <c r="B29" i="1"/>
  <c r="L28" i="1"/>
  <c r="J28" i="1"/>
  <c r="H28" i="1"/>
  <c r="M28" i="1" s="1"/>
  <c r="B28" i="1"/>
  <c r="M27" i="1"/>
  <c r="L27" i="1"/>
  <c r="H27" i="1"/>
  <c r="K27" i="1" s="1"/>
  <c r="B27" i="1"/>
  <c r="B26" i="1" s="1"/>
  <c r="A27" i="1"/>
  <c r="I26" i="1"/>
  <c r="G26" i="1"/>
  <c r="F26" i="1"/>
  <c r="F25" i="1" s="1"/>
  <c r="E26" i="1"/>
  <c r="E25" i="1" s="1"/>
  <c r="D26" i="1"/>
  <c r="I25" i="1"/>
  <c r="G25" i="1"/>
  <c r="B25" i="1"/>
  <c r="C25" i="1" l="1"/>
  <c r="M88" i="1"/>
  <c r="B113" i="1"/>
  <c r="B15" i="1" s="1"/>
  <c r="M76" i="1"/>
  <c r="J88" i="1"/>
  <c r="D87" i="1"/>
  <c r="J169" i="1"/>
  <c r="K169" i="1"/>
  <c r="M96" i="1"/>
  <c r="J96" i="1"/>
  <c r="J35" i="1"/>
  <c r="F63" i="1"/>
  <c r="K122" i="1"/>
  <c r="J122" i="1"/>
  <c r="F166" i="1"/>
  <c r="F165" i="1" s="1"/>
  <c r="K175" i="1"/>
  <c r="H176" i="1"/>
  <c r="M97" i="1"/>
  <c r="J97" i="1"/>
  <c r="J30" i="1"/>
  <c r="H50" i="1"/>
  <c r="M52" i="1"/>
  <c r="J72" i="1"/>
  <c r="K72" i="1"/>
  <c r="K89" i="1"/>
  <c r="C88" i="1"/>
  <c r="M89" i="1"/>
  <c r="K97" i="1"/>
  <c r="D119" i="1"/>
  <c r="M145" i="1"/>
  <c r="K195" i="1"/>
  <c r="K194" i="1" s="1"/>
  <c r="C63" i="1"/>
  <c r="J76" i="1"/>
  <c r="E87" i="1"/>
  <c r="L87" i="1" s="1"/>
  <c r="L88" i="1"/>
  <c r="E166" i="1"/>
  <c r="E165" i="1" s="1"/>
  <c r="L180" i="1"/>
  <c r="H180" i="1"/>
  <c r="K180" i="1" s="1"/>
  <c r="M29" i="1"/>
  <c r="J29" i="1"/>
  <c r="G39" i="1"/>
  <c r="G23" i="1" s="1"/>
  <c r="G14" i="1" s="1"/>
  <c r="G12" i="1" s="1"/>
  <c r="K41" i="1"/>
  <c r="K52" i="1"/>
  <c r="K55" i="1"/>
  <c r="J55" i="1"/>
  <c r="L61" i="1"/>
  <c r="K96" i="1"/>
  <c r="K135" i="1"/>
  <c r="K29" i="1"/>
  <c r="M38" i="1"/>
  <c r="K38" i="1"/>
  <c r="H37" i="1"/>
  <c r="H40" i="1"/>
  <c r="B75" i="1"/>
  <c r="C76" i="1"/>
  <c r="K78" i="1"/>
  <c r="H94" i="1"/>
  <c r="M95" i="1"/>
  <c r="J95" i="1"/>
  <c r="M99" i="1"/>
  <c r="J99" i="1"/>
  <c r="G113" i="1"/>
  <c r="G15" i="1" s="1"/>
  <c r="L130" i="1"/>
  <c r="K148" i="1"/>
  <c r="J148" i="1"/>
  <c r="J175" i="1"/>
  <c r="D166" i="1"/>
  <c r="D165" i="1" s="1"/>
  <c r="D113" i="1" s="1"/>
  <c r="D15" i="1" s="1"/>
  <c r="B23" i="1"/>
  <c r="B14" i="1" s="1"/>
  <c r="B12" i="1" s="1"/>
  <c r="L32" i="1"/>
  <c r="C166" i="1"/>
  <c r="C165" i="1" s="1"/>
  <c r="K167" i="1"/>
  <c r="J41" i="1"/>
  <c r="J52" i="1"/>
  <c r="H75" i="1"/>
  <c r="E49" i="1"/>
  <c r="L49" i="1" s="1"/>
  <c r="L50" i="1"/>
  <c r="M54" i="1"/>
  <c r="K54" i="1"/>
  <c r="J54" i="1"/>
  <c r="E63" i="1"/>
  <c r="L63" i="1" s="1"/>
  <c r="D75" i="1"/>
  <c r="M78" i="1"/>
  <c r="J78" i="1"/>
  <c r="H132" i="1"/>
  <c r="K133" i="1"/>
  <c r="J133" i="1"/>
  <c r="J132" i="1" s="1"/>
  <c r="I166" i="1"/>
  <c r="I165" i="1" s="1"/>
  <c r="H172" i="1"/>
  <c r="L172" i="1"/>
  <c r="K186" i="1"/>
  <c r="L26" i="1"/>
  <c r="K33" i="1"/>
  <c r="K73" i="1"/>
  <c r="K93" i="1"/>
  <c r="J93" i="1"/>
  <c r="M98" i="1"/>
  <c r="J98" i="1"/>
  <c r="B142" i="1"/>
  <c r="H161" i="1"/>
  <c r="H160" i="1" s="1"/>
  <c r="K162" i="1"/>
  <c r="K161" i="1" s="1"/>
  <c r="K160" i="1" s="1"/>
  <c r="J26" i="1"/>
  <c r="D25" i="1"/>
  <c r="M25" i="1"/>
  <c r="K92" i="1"/>
  <c r="J92" i="1"/>
  <c r="M92" i="1"/>
  <c r="K124" i="1"/>
  <c r="J124" i="1"/>
  <c r="I32" i="1"/>
  <c r="I23" i="1" s="1"/>
  <c r="I14" i="1" s="1"/>
  <c r="M43" i="1"/>
  <c r="J43" i="1"/>
  <c r="M100" i="1"/>
  <c r="J100" i="1"/>
  <c r="K115" i="1"/>
  <c r="K35" i="1"/>
  <c r="K30" i="1"/>
  <c r="L33" i="1"/>
  <c r="F59" i="1"/>
  <c r="F56" i="1" s="1"/>
  <c r="H60" i="1"/>
  <c r="K90" i="1"/>
  <c r="J90" i="1"/>
  <c r="M90" i="1"/>
  <c r="L115" i="1"/>
  <c r="J137" i="1"/>
  <c r="F143" i="1"/>
  <c r="F142" i="1" s="1"/>
  <c r="F113" i="1" s="1"/>
  <c r="F15" i="1" s="1"/>
  <c r="H144" i="1"/>
  <c r="H170" i="1"/>
  <c r="L181" i="1"/>
  <c r="L166" i="1" s="1"/>
  <c r="L165" i="1" s="1"/>
  <c r="H181" i="1"/>
  <c r="J181" i="1" s="1"/>
  <c r="L183" i="1"/>
  <c r="H183" i="1"/>
  <c r="K62" i="1"/>
  <c r="J62" i="1"/>
  <c r="M66" i="1"/>
  <c r="K66" i="1"/>
  <c r="H70" i="1"/>
  <c r="F70" i="1"/>
  <c r="M115" i="1"/>
  <c r="K116" i="1"/>
  <c r="M135" i="1"/>
  <c r="L135" i="1"/>
  <c r="L138" i="1"/>
  <c r="K138" i="1"/>
  <c r="H138" i="1"/>
  <c r="J138" i="1" s="1"/>
  <c r="E136" i="1"/>
  <c r="M143" i="1"/>
  <c r="K154" i="1"/>
  <c r="J154" i="1"/>
  <c r="M158" i="1"/>
  <c r="M156" i="1" s="1"/>
  <c r="M155" i="1" s="1"/>
  <c r="L158" i="1"/>
  <c r="L156" i="1" s="1"/>
  <c r="L155" i="1" s="1"/>
  <c r="H175" i="1"/>
  <c r="H46" i="1"/>
  <c r="F45" i="1"/>
  <c r="F39" i="1" s="1"/>
  <c r="F23" i="1" s="1"/>
  <c r="F14" i="1" s="1"/>
  <c r="H61" i="1"/>
  <c r="M61" i="1" s="1"/>
  <c r="I120" i="1"/>
  <c r="I119" i="1" s="1"/>
  <c r="H135" i="1"/>
  <c r="J135" i="1" s="1"/>
  <c r="K146" i="1"/>
  <c r="L147" i="1"/>
  <c r="L145" i="1" s="1"/>
  <c r="H147" i="1"/>
  <c r="J147" i="1" s="1"/>
  <c r="E145" i="1"/>
  <c r="E142" i="1" s="1"/>
  <c r="K157" i="1"/>
  <c r="H158" i="1"/>
  <c r="J168" i="1"/>
  <c r="L182" i="1"/>
  <c r="H182" i="1"/>
  <c r="J190" i="1"/>
  <c r="H26" i="1"/>
  <c r="K28" i="1"/>
  <c r="C56" i="1"/>
  <c r="M62" i="1"/>
  <c r="B64" i="1"/>
  <c r="B63" i="1" s="1"/>
  <c r="K71" i="1"/>
  <c r="J27" i="1"/>
  <c r="H33" i="1"/>
  <c r="J34" i="1"/>
  <c r="K40" i="1"/>
  <c r="K50" i="1"/>
  <c r="D56" i="1"/>
  <c r="E56" i="1"/>
  <c r="L56" i="1" s="1"/>
  <c r="K64" i="1"/>
  <c r="M65" i="1"/>
  <c r="K65" i="1"/>
  <c r="H64" i="1"/>
  <c r="F76" i="1"/>
  <c r="F75" i="1" s="1"/>
  <c r="K91" i="1"/>
  <c r="J91" i="1"/>
  <c r="H116" i="1"/>
  <c r="H115" i="1" s="1"/>
  <c r="H126" i="1"/>
  <c r="M126" i="1"/>
  <c r="E120" i="1"/>
  <c r="L132" i="1"/>
  <c r="M138" i="1"/>
  <c r="I145" i="1"/>
  <c r="I142" i="1" s="1"/>
  <c r="K153" i="1"/>
  <c r="K152" i="1" s="1"/>
  <c r="K151" i="1" s="1"/>
  <c r="J153" i="1"/>
  <c r="J152" i="1" s="1"/>
  <c r="J151" i="1" s="1"/>
  <c r="J157" i="1"/>
  <c r="H190" i="1"/>
  <c r="K190" i="1" s="1"/>
  <c r="M44" i="1"/>
  <c r="J44" i="1"/>
  <c r="J58" i="1"/>
  <c r="H57" i="1"/>
  <c r="M71" i="1"/>
  <c r="M77" i="1"/>
  <c r="K77" i="1"/>
  <c r="K117" i="1"/>
  <c r="K118" i="1"/>
  <c r="C119" i="1"/>
  <c r="C113" i="1" s="1"/>
  <c r="C15" i="1" s="1"/>
  <c r="H129" i="1"/>
  <c r="J129" i="1" s="1"/>
  <c r="J146" i="1"/>
  <c r="J145" i="1" s="1"/>
  <c r="B166" i="1"/>
  <c r="B165" i="1" s="1"/>
  <c r="K171" i="1"/>
  <c r="J177" i="1"/>
  <c r="K179" i="1"/>
  <c r="L127" i="1"/>
  <c r="L133" i="1"/>
  <c r="K137" i="1"/>
  <c r="K136" i="1" s="1"/>
  <c r="L59" i="1"/>
  <c r="K197" i="1"/>
  <c r="L116" i="1"/>
  <c r="J121" i="1"/>
  <c r="J150" i="1"/>
  <c r="J149" i="1" s="1"/>
  <c r="H149" i="1"/>
  <c r="F12" i="1" l="1"/>
  <c r="K182" i="1"/>
  <c r="J182" i="1"/>
  <c r="E23" i="1"/>
  <c r="K46" i="1"/>
  <c r="J46" i="1"/>
  <c r="M46" i="1"/>
  <c r="H45" i="1"/>
  <c r="M70" i="1"/>
  <c r="J70" i="1"/>
  <c r="M40" i="1"/>
  <c r="J40" i="1"/>
  <c r="K88" i="1"/>
  <c r="C87" i="1"/>
  <c r="J120" i="1"/>
  <c r="K170" i="1"/>
  <c r="K166" i="1" s="1"/>
  <c r="K165" i="1" s="1"/>
  <c r="J170" i="1"/>
  <c r="K181" i="1"/>
  <c r="K132" i="1"/>
  <c r="J180" i="1"/>
  <c r="K70" i="1"/>
  <c r="K176" i="1"/>
  <c r="J176" i="1"/>
  <c r="K126" i="1"/>
  <c r="K120" i="1" s="1"/>
  <c r="K119" i="1" s="1"/>
  <c r="K113" i="1" s="1"/>
  <c r="J126" i="1"/>
  <c r="L142" i="1"/>
  <c r="M142" i="1"/>
  <c r="J61" i="1"/>
  <c r="K61" i="1"/>
  <c r="H120" i="1"/>
  <c r="H119" i="1" s="1"/>
  <c r="H113" i="1" s="1"/>
  <c r="H15" i="1" s="1"/>
  <c r="J144" i="1"/>
  <c r="J143" i="1" s="1"/>
  <c r="J142" i="1" s="1"/>
  <c r="H143" i="1"/>
  <c r="H142" i="1" s="1"/>
  <c r="H63" i="1"/>
  <c r="J64" i="1"/>
  <c r="M64" i="1"/>
  <c r="K158" i="1"/>
  <c r="J158" i="1"/>
  <c r="J156" i="1" s="1"/>
  <c r="J155" i="1" s="1"/>
  <c r="K147" i="1"/>
  <c r="K145" i="1" s="1"/>
  <c r="K142" i="1" s="1"/>
  <c r="M94" i="1"/>
  <c r="K94" i="1"/>
  <c r="J94" i="1"/>
  <c r="E119" i="1"/>
  <c r="M120" i="1"/>
  <c r="L120" i="1"/>
  <c r="M33" i="1"/>
  <c r="H32" i="1"/>
  <c r="M26" i="1"/>
  <c r="H25" i="1"/>
  <c r="H156" i="1"/>
  <c r="H155" i="1" s="1"/>
  <c r="K129" i="1"/>
  <c r="J136" i="1"/>
  <c r="J33" i="1"/>
  <c r="K26" i="1"/>
  <c r="M57" i="1"/>
  <c r="J57" i="1"/>
  <c r="K57" i="1"/>
  <c r="H56" i="1"/>
  <c r="M56" i="1" s="1"/>
  <c r="J172" i="1"/>
  <c r="K172" i="1"/>
  <c r="M136" i="1"/>
  <c r="L136" i="1"/>
  <c r="D23" i="1"/>
  <c r="D14" i="1" s="1"/>
  <c r="H145" i="1"/>
  <c r="M60" i="1"/>
  <c r="K60" i="1"/>
  <c r="J60" i="1"/>
  <c r="H59" i="1"/>
  <c r="J37" i="1"/>
  <c r="M37" i="1"/>
  <c r="K63" i="1"/>
  <c r="H166" i="1"/>
  <c r="H165" i="1" s="1"/>
  <c r="K156" i="1"/>
  <c r="K155" i="1" s="1"/>
  <c r="I113" i="1"/>
  <c r="I15" i="1" s="1"/>
  <c r="I12" i="1" s="1"/>
  <c r="K183" i="1"/>
  <c r="J183" i="1"/>
  <c r="H136" i="1"/>
  <c r="L25" i="1"/>
  <c r="J75" i="1"/>
  <c r="L75" i="1"/>
  <c r="C75" i="1"/>
  <c r="K75" i="1" s="1"/>
  <c r="K76" i="1"/>
  <c r="K37" i="1"/>
  <c r="M50" i="1"/>
  <c r="J50" i="1"/>
  <c r="H49" i="1"/>
  <c r="H87" i="1"/>
  <c r="M87" i="1" s="1"/>
  <c r="K15" i="1" l="1"/>
  <c r="J15" i="1"/>
  <c r="M45" i="1"/>
  <c r="K45" i="1"/>
  <c r="J45" i="1"/>
  <c r="J119" i="1"/>
  <c r="J113" i="1" s="1"/>
  <c r="M23" i="1"/>
  <c r="L23" i="1"/>
  <c r="E14" i="1"/>
  <c r="J87" i="1"/>
  <c r="M75" i="1"/>
  <c r="M119" i="1"/>
  <c r="E113" i="1"/>
  <c r="L119" i="1"/>
  <c r="K87" i="1"/>
  <c r="M49" i="1"/>
  <c r="J49" i="1"/>
  <c r="K49" i="1"/>
  <c r="K56" i="1"/>
  <c r="H23" i="1"/>
  <c r="H14" i="1" s="1"/>
  <c r="H12" i="1" s="1"/>
  <c r="C23" i="1"/>
  <c r="J14" i="1"/>
  <c r="J12" i="1" s="1"/>
  <c r="D12" i="1"/>
  <c r="K25" i="1"/>
  <c r="J25" i="1"/>
  <c r="M32" i="1"/>
  <c r="K32" i="1"/>
  <c r="J32" i="1"/>
  <c r="M63" i="1"/>
  <c r="J63" i="1"/>
  <c r="M59" i="1"/>
  <c r="K59" i="1"/>
  <c r="J59" i="1"/>
  <c r="J166" i="1"/>
  <c r="J165" i="1" s="1"/>
  <c r="H39" i="1"/>
  <c r="J56" i="1"/>
  <c r="C14" i="1" l="1"/>
  <c r="C16" i="1"/>
  <c r="M113" i="1"/>
  <c r="L113" i="1"/>
  <c r="E15" i="1"/>
  <c r="M39" i="1"/>
  <c r="K39" i="1"/>
  <c r="K23" i="1" s="1"/>
  <c r="J39" i="1"/>
  <c r="J23" i="1" s="1"/>
  <c r="M14" i="1"/>
  <c r="L14" i="1"/>
  <c r="M15" i="1" l="1"/>
  <c r="L15" i="1"/>
  <c r="E12" i="1"/>
  <c r="K14" i="1"/>
  <c r="K12" i="1" s="1"/>
  <c r="C12" i="1"/>
  <c r="M12" i="1" l="1"/>
  <c r="L12" i="1"/>
</calcChain>
</file>

<file path=xl/sharedStrings.xml><?xml version="1.0" encoding="utf-8"?>
<sst xmlns="http://schemas.openxmlformats.org/spreadsheetml/2006/main" count="157" uniqueCount="110">
  <si>
    <t>MUNICIPIO DE PANAMÁ</t>
  </si>
  <si>
    <t>DIRECCIÓN DE PLANIFICACIÓN ESTRATÉGICA Y PRESUPUESTO</t>
  </si>
  <si>
    <t>DEPARTAMENTO DE PRESUPUESTO</t>
  </si>
  <si>
    <t xml:space="preserve">INFORME DE EJECUCIÓN PRESUPUESTARIA </t>
  </si>
  <si>
    <t>AL 31 DE MARZO DE 2016</t>
  </si>
  <si>
    <t>(En balboas)</t>
  </si>
  <si>
    <t>Detalle</t>
  </si>
  <si>
    <t>Presupuesto</t>
  </si>
  <si>
    <t>Asignado 
Modificado</t>
  </si>
  <si>
    <t>SIAFPA</t>
  </si>
  <si>
    <t>Requisiciones en Trámite     (EXCEL)</t>
  </si>
  <si>
    <t>Ejecución Presupuestaria</t>
  </si>
  <si>
    <t>Pagado 
Acumulado</t>
  </si>
  <si>
    <t>Saldo</t>
  </si>
  <si>
    <t>Porcentaje</t>
  </si>
  <si>
    <t xml:space="preserve">
Ley</t>
  </si>
  <si>
    <t xml:space="preserve">
Modificado</t>
  </si>
  <si>
    <t>Real Comprometido</t>
  </si>
  <si>
    <t xml:space="preserve"> Contratos por Ejecutar</t>
  </si>
  <si>
    <t xml:space="preserve"> a 
la Fecha</t>
  </si>
  <si>
    <t xml:space="preserve">                      Anual</t>
  </si>
  <si>
    <t xml:space="preserve"> Asignación</t>
  </si>
  <si>
    <t>Modificado</t>
  </si>
  <si>
    <t>7= (4+5+6)</t>
  </si>
  <si>
    <t>9= (3-7)</t>
  </si>
  <si>
    <t>10 = (2-7)</t>
  </si>
  <si>
    <t>11= (4/3*100)</t>
  </si>
  <si>
    <t>12 =(4/2*100)</t>
  </si>
  <si>
    <t>TOTAL</t>
  </si>
  <si>
    <t>PRESUPUESTO DE FUNCIONAMIENTO</t>
  </si>
  <si>
    <t>PRESUPUESTO DE INVERSIÓN</t>
  </si>
  <si>
    <t xml:space="preserve">PRESUPUESTO DE FUNCIONAMIENTO </t>
  </si>
  <si>
    <t>TOTAL PRESUPUESTO DE FUNCIONAMIENTO…</t>
  </si>
  <si>
    <t>LEGISLACIÓN MUNICIPAL</t>
  </si>
  <si>
    <t>CONSEJO MUNICIPAL</t>
  </si>
  <si>
    <t>Presidencia del Consejo</t>
  </si>
  <si>
    <t>Secretaria del Consejo</t>
  </si>
  <si>
    <t>Prensa del Consejo</t>
  </si>
  <si>
    <t xml:space="preserve">Junta Comunal </t>
  </si>
  <si>
    <t>EJECUCIÓN DE LA POLITICA DESPACHO MUNICIPAL</t>
  </si>
  <si>
    <t>DESPACHO DEL ALCALDE</t>
  </si>
  <si>
    <t>Despacho del Alcalde</t>
  </si>
  <si>
    <t>SECRETARIA GENERAL</t>
  </si>
  <si>
    <t>Secretaria General</t>
  </si>
  <si>
    <t>DIRECCION DE RECURSO HUMANO</t>
  </si>
  <si>
    <t>Dirección de Recursos Humano</t>
  </si>
  <si>
    <t>ASESORIA MUNICIPAL</t>
  </si>
  <si>
    <t>SERVICIOS DE AUDITORIA</t>
  </si>
  <si>
    <t>Direccion de Auditoria Interna</t>
  </si>
  <si>
    <t>Oficina de Auditoria de la Contraloría</t>
  </si>
  <si>
    <t>DIRECCIÓN DE COMUNICACIÓN Y RELACIONES PUBLICAS</t>
  </si>
  <si>
    <t>Dirección de Comunicación y Relaciones Publicas</t>
  </si>
  <si>
    <t>OFICINA DE COOPERACIOÓN INTERNACIONAL E INTERNACIONAL</t>
  </si>
  <si>
    <t>Oficina de Cooperacion Internacional e Int.</t>
  </si>
  <si>
    <t>DIR. PLANIFICACIÓN ESTRATÉGICA  Y PRESUPUESTO</t>
  </si>
  <si>
    <t>DIRECCIÓN DE PLANIFICACÓN ESTRATÉGICA Y PRESUPUESTO</t>
  </si>
  <si>
    <t>ADMINISTRACIÓN</t>
  </si>
  <si>
    <t>FINANZA MUNICIPALES</t>
  </si>
  <si>
    <t>TESORERÍA MUNICIPAL</t>
  </si>
  <si>
    <t>Tesorería Municipal</t>
  </si>
  <si>
    <t>ADMINISTRACIÓN FINANCIERA</t>
  </si>
  <si>
    <t>Administracion Fincniera</t>
  </si>
  <si>
    <t>ADMINISTRACIÓN TRIBUTARÍA</t>
  </si>
  <si>
    <t>Administarción Tributaría</t>
  </si>
  <si>
    <t>DESARROLLO URBANO</t>
  </si>
  <si>
    <t>Planificación Urbana</t>
  </si>
  <si>
    <t>Direccion de Obras y Construccion Municipal</t>
  </si>
  <si>
    <t>Dirección de Gestión Ambiental</t>
  </si>
  <si>
    <t>SERVICIOS LEGALES MUNICIPALES</t>
  </si>
  <si>
    <t>Gestión Legal y Justicias</t>
  </si>
  <si>
    <t>Seguridad Municipal</t>
  </si>
  <si>
    <t>BIENESTAR ECONOMICO Y SOCIAL</t>
  </si>
  <si>
    <t>Gestión Social</t>
  </si>
  <si>
    <t>Servicios</t>
  </si>
  <si>
    <t xml:space="preserve"> </t>
  </si>
  <si>
    <t>TOTAL PRESUPUESTO DE INVERSIÓN…</t>
  </si>
  <si>
    <t>JUNTA COMUNAL</t>
  </si>
  <si>
    <t>CONST. REHAB. Y MANT. DE OBRAS E  INFRAESTRUCTURA</t>
  </si>
  <si>
    <t>Construcción de Obras e Infraestructuras</t>
  </si>
  <si>
    <t>Cancha futbol sintetica el Vallecito las Cumbre</t>
  </si>
  <si>
    <t>Ortro Complejo Deportivos Complemento</t>
  </si>
  <si>
    <t>Otras Infraestruturas</t>
  </si>
  <si>
    <t>Construccion de Oficinas en los Cementerios</t>
  </si>
  <si>
    <t>Mantenimiento de Obras e Infraestruturas</t>
  </si>
  <si>
    <t>limpieza de otras oficinas municipales</t>
  </si>
  <si>
    <t>Manteniminetos y Adecuacion de Areas Publicas</t>
  </si>
  <si>
    <t>Veredas para ti y otros</t>
  </si>
  <si>
    <t>Adquisicion de Terreno</t>
  </si>
  <si>
    <t>OBRAS Y ACTIVIDADES DE INTERES SOCIAL</t>
  </si>
  <si>
    <t>Obras de Interes Social</t>
  </si>
  <si>
    <t>Actividades de Interes social</t>
  </si>
  <si>
    <t>Subdireccion de Cultura</t>
  </si>
  <si>
    <t xml:space="preserve">   Otros Servicios Comerciales</t>
  </si>
  <si>
    <t>FORTALECIMIENTO DE GESTIONES FINANCIERA Y TRIBUTARIA</t>
  </si>
  <si>
    <t>Fortalecimineto General</t>
  </si>
  <si>
    <t>APOYO LOGISTICO</t>
  </si>
  <si>
    <t>Apoyo Logistico</t>
  </si>
  <si>
    <t>Proyecto Basura Cero</t>
  </si>
  <si>
    <t>Proyecto Dialogo del Agua</t>
  </si>
  <si>
    <t>OBRAS Y EQUIPAMIENTO SANITARIO</t>
  </si>
  <si>
    <t>Obras y Equipamiento Sanitario</t>
  </si>
  <si>
    <t>otras obras y equipamiento</t>
  </si>
  <si>
    <t>Sabores del Chorrillo</t>
  </si>
  <si>
    <t>INVERSIONES ESPECIALES (DESCENT.)</t>
  </si>
  <si>
    <t>Construcciones mejoras y Adecuaciones.</t>
  </si>
  <si>
    <t>construccion de 10 parques en juan diaz</t>
  </si>
  <si>
    <t>limpieza de plazas parques y jardines</t>
  </si>
  <si>
    <t>ORNATO Y MEDIO AMBIENTE</t>
  </si>
  <si>
    <t>Obras y Equipamiento Sanitarios</t>
  </si>
  <si>
    <t>Mercado pueblo Nuevo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</si>
</sst>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??_ ;_ @_ "/>
    <numFmt numFmtId="165" formatCode="_ * #,##0.00_ ;_ * \-#,##0.00_ ;_ * &quot;-&quot;??_ ;_ @_ 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i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sz val="12"/>
      <color theme="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i/>
      <u/>
      <sz val="12"/>
      <name val="Arial Narrow"/>
      <family val="2"/>
    </font>
    <font>
      <i/>
      <u/>
      <sz val="10"/>
      <name val="Arial"/>
      <family val="2"/>
    </font>
    <font>
      <b/>
      <u/>
      <sz val="12"/>
      <name val="Arial Narrow"/>
      <family val="2"/>
    </font>
    <font>
      <u/>
      <sz val="12"/>
      <name val="Arial Narrow"/>
      <family val="2"/>
    </font>
    <font>
      <i/>
      <sz val="10"/>
      <name val="Arial"/>
      <family val="2"/>
    </font>
    <font>
      <i/>
      <sz val="12"/>
      <name val="Arial Narrow"/>
      <family val="2"/>
    </font>
    <font>
      <b/>
      <sz val="12"/>
      <color theme="1"/>
      <name val="Arial Narrow"/>
      <family val="2"/>
    </font>
    <font>
      <u/>
      <sz val="10"/>
      <name val="Arial"/>
      <family val="2"/>
    </font>
    <font>
      <b/>
      <i/>
      <u/>
      <sz val="12"/>
      <name val="Arial Narrow"/>
      <family val="2"/>
    </font>
    <font>
      <sz val="12"/>
      <color theme="1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 applyNumberForma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1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4" fillId="0" borderId="0" xfId="0" applyNumberFormat="1" applyFont="1" applyBorder="1"/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/>
    <xf numFmtId="0" fontId="6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right" vertical="center"/>
    </xf>
    <xf numFmtId="3" fontId="11" fillId="6" borderId="1" xfId="0" applyNumberFormat="1" applyFont="1" applyFill="1" applyBorder="1" applyAlignment="1">
      <alignment horizontal="right" vertical="center"/>
    </xf>
    <xf numFmtId="4" fontId="7" fillId="6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horizontal="right" vertical="center"/>
    </xf>
    <xf numFmtId="4" fontId="13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/>
    </xf>
    <xf numFmtId="0" fontId="5" fillId="0" borderId="6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horizontal="left" vertical="center"/>
    </xf>
    <xf numFmtId="3" fontId="5" fillId="0" borderId="6" xfId="0" applyNumberFormat="1" applyFont="1" applyFill="1" applyBorder="1" applyAlignment="1">
      <alignment vertical="center"/>
    </xf>
    <xf numFmtId="4" fontId="5" fillId="0" borderId="6" xfId="0" applyNumberFormat="1" applyFont="1" applyBorder="1"/>
    <xf numFmtId="0" fontId="14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4" fontId="15" fillId="0" borderId="7" xfId="0" applyNumberFormat="1" applyFont="1" applyBorder="1"/>
    <xf numFmtId="0" fontId="16" fillId="0" borderId="0" xfId="0" applyFont="1"/>
    <xf numFmtId="3" fontId="0" fillId="0" borderId="0" xfId="0" applyNumberFormat="1"/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right" vertical="center" indent="1"/>
    </xf>
    <xf numFmtId="3" fontId="7" fillId="6" borderId="1" xfId="0" applyNumberFormat="1" applyFont="1" applyFill="1" applyBorder="1" applyAlignment="1">
      <alignment vertical="center"/>
    </xf>
    <xf numFmtId="0" fontId="12" fillId="4" borderId="1" xfId="0" applyFont="1" applyFill="1" applyBorder="1" applyAlignment="1">
      <alignment horizontal="right" vertical="center" indent="1"/>
    </xf>
    <xf numFmtId="3" fontId="13" fillId="4" borderId="1" xfId="0" applyNumberFormat="1" applyFont="1" applyFill="1" applyBorder="1" applyAlignment="1">
      <alignment vertical="center"/>
    </xf>
    <xf numFmtId="4" fontId="5" fillId="4" borderId="1" xfId="0" applyNumberFormat="1" applyFont="1" applyFill="1" applyBorder="1"/>
    <xf numFmtId="0" fontId="13" fillId="7" borderId="1" xfId="0" applyFont="1" applyFill="1" applyBorder="1" applyAlignment="1">
      <alignment vertical="center"/>
    </xf>
    <xf numFmtId="3" fontId="13" fillId="7" borderId="1" xfId="0" applyNumberFormat="1" applyFont="1" applyFill="1" applyBorder="1" applyAlignment="1">
      <alignment vertical="center"/>
    </xf>
    <xf numFmtId="3" fontId="17" fillId="7" borderId="1" xfId="0" applyNumberFormat="1" applyFont="1" applyFill="1" applyBorder="1" applyAlignment="1">
      <alignment vertical="center"/>
    </xf>
    <xf numFmtId="4" fontId="13" fillId="7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5" fillId="0" borderId="1" xfId="0" applyFont="1" applyFill="1" applyBorder="1" applyAlignment="1">
      <alignment horizontal="left" vertical="center" indent="1"/>
    </xf>
    <xf numFmtId="3" fontId="15" fillId="0" borderId="1" xfId="0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3" fontId="5" fillId="0" borderId="1" xfId="0" applyNumberFormat="1" applyFont="1" applyBorder="1"/>
    <xf numFmtId="3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5" fillId="0" borderId="1" xfId="0" applyNumberFormat="1" applyFont="1" applyFill="1" applyBorder="1"/>
    <xf numFmtId="3" fontId="15" fillId="0" borderId="1" xfId="0" applyNumberFormat="1" applyFont="1" applyBorder="1"/>
    <xf numFmtId="3" fontId="18" fillId="0" borderId="1" xfId="0" applyNumberFormat="1" applyFont="1" applyBorder="1"/>
    <xf numFmtId="3" fontId="15" fillId="0" borderId="1" xfId="0" applyNumberFormat="1" applyFont="1" applyFill="1" applyBorder="1"/>
    <xf numFmtId="4" fontId="0" fillId="0" borderId="0" xfId="0" applyNumberFormat="1"/>
    <xf numFmtId="0" fontId="19" fillId="0" borderId="0" xfId="0" applyFont="1" applyFill="1"/>
    <xf numFmtId="4" fontId="5" fillId="0" borderId="1" xfId="0" applyNumberFormat="1" applyFont="1" applyBorder="1"/>
    <xf numFmtId="4" fontId="17" fillId="7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Border="1"/>
    <xf numFmtId="0" fontId="13" fillId="7" borderId="1" xfId="0" applyFont="1" applyFill="1" applyBorder="1" applyAlignment="1">
      <alignment horizontal="left" vertical="center"/>
    </xf>
    <xf numFmtId="3" fontId="13" fillId="7" borderId="1" xfId="0" applyNumberFormat="1" applyFont="1" applyFill="1" applyBorder="1"/>
    <xf numFmtId="3" fontId="21" fillId="7" borderId="1" xfId="0" applyNumberFormat="1" applyFont="1" applyFill="1" applyBorder="1"/>
    <xf numFmtId="0" fontId="5" fillId="0" borderId="0" xfId="0" applyFont="1"/>
    <xf numFmtId="0" fontId="13" fillId="7" borderId="1" xfId="0" applyNumberFormat="1" applyFont="1" applyFill="1" applyBorder="1" applyAlignment="1" applyProtection="1">
      <alignment vertical="center"/>
    </xf>
    <xf numFmtId="0" fontId="5" fillId="0" borderId="0" xfId="0" applyFont="1" applyFill="1"/>
    <xf numFmtId="0" fontId="18" fillId="0" borderId="1" xfId="0" applyFont="1" applyFill="1" applyBorder="1" applyAlignment="1">
      <alignment horizontal="left" vertical="center" indent="1"/>
    </xf>
    <xf numFmtId="3" fontId="18" fillId="0" borderId="1" xfId="0" applyNumberFormat="1" applyFont="1" applyFill="1" applyBorder="1"/>
    <xf numFmtId="0" fontId="5" fillId="0" borderId="0" xfId="0" applyNumberFormat="1" applyFont="1"/>
    <xf numFmtId="0" fontId="5" fillId="0" borderId="1" xfId="0" applyFont="1" applyBorder="1" applyAlignment="1">
      <alignment horizontal="left" vertical="center" indent="2"/>
    </xf>
    <xf numFmtId="0" fontId="15" fillId="0" borderId="1" xfId="0" applyFont="1" applyBorder="1" applyAlignment="1">
      <alignment horizontal="left" vertical="center" indent="1"/>
    </xf>
    <xf numFmtId="0" fontId="20" fillId="0" borderId="6" xfId="0" applyFont="1" applyFill="1" applyBorder="1" applyAlignment="1">
      <alignment horizontal="left" vertical="center" indent="2"/>
    </xf>
    <xf numFmtId="4" fontId="5" fillId="0" borderId="6" xfId="0" applyNumberFormat="1" applyFont="1" applyFill="1" applyBorder="1"/>
    <xf numFmtId="4" fontId="5" fillId="0" borderId="6" xfId="0" applyNumberFormat="1" applyFont="1" applyFill="1" applyBorder="1" applyAlignment="1">
      <alignment vertical="center"/>
    </xf>
    <xf numFmtId="0" fontId="5" fillId="0" borderId="6" xfId="0" applyFont="1" applyBorder="1"/>
    <xf numFmtId="0" fontId="20" fillId="0" borderId="0" xfId="0" applyFont="1" applyFill="1" applyBorder="1" applyAlignment="1">
      <alignment horizontal="left" vertical="center" indent="2"/>
    </xf>
    <xf numFmtId="3" fontId="5" fillId="0" borderId="0" xfId="0" applyNumberFormat="1" applyFont="1" applyBorder="1"/>
    <xf numFmtId="4" fontId="5" fillId="0" borderId="0" xfId="0" applyNumberFormat="1" applyFont="1" applyFill="1" applyBorder="1"/>
    <xf numFmtId="4" fontId="20" fillId="0" borderId="0" xfId="0" applyNumberFormat="1" applyFont="1" applyFill="1" applyBorder="1" applyAlignment="1">
      <alignment vertical="center"/>
    </xf>
    <xf numFmtId="0" fontId="5" fillId="0" borderId="0" xfId="0" applyFont="1" applyBorder="1"/>
    <xf numFmtId="0" fontId="5" fillId="0" borderId="7" xfId="0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horizontal="left" vertical="center"/>
    </xf>
    <xf numFmtId="4" fontId="5" fillId="0" borderId="7" xfId="0" applyNumberFormat="1" applyFont="1" applyFill="1" applyBorder="1" applyAlignment="1">
      <alignment vertical="center"/>
    </xf>
    <xf numFmtId="0" fontId="5" fillId="0" borderId="7" xfId="0" applyFont="1" applyBorder="1"/>
    <xf numFmtId="0" fontId="7" fillId="6" borderId="1" xfId="0" applyFont="1" applyFill="1" applyBorder="1" applyAlignment="1">
      <alignment horizontal="right" vertical="center"/>
    </xf>
    <xf numFmtId="3" fontId="7" fillId="6" borderId="1" xfId="0" applyNumberFormat="1" applyFont="1" applyFill="1" applyBorder="1" applyAlignment="1">
      <alignment horizontal="right" vertical="center"/>
    </xf>
    <xf numFmtId="4" fontId="7" fillId="6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3" fontId="13" fillId="4" borderId="1" xfId="0" applyNumberFormat="1" applyFont="1" applyFill="1" applyBorder="1" applyAlignment="1">
      <alignment horizontal="right" vertical="center"/>
    </xf>
    <xf numFmtId="3" fontId="18" fillId="4" borderId="1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4" fontId="13" fillId="4" borderId="1" xfId="0" applyNumberFormat="1" applyFont="1" applyFill="1" applyBorder="1" applyAlignment="1">
      <alignment horizontal="center"/>
    </xf>
    <xf numFmtId="3" fontId="13" fillId="7" borderId="1" xfId="0" applyNumberFormat="1" applyFont="1" applyFill="1" applyBorder="1" applyAlignment="1">
      <alignment horizontal="right" vertical="center"/>
    </xf>
    <xf numFmtId="4" fontId="13" fillId="7" borderId="1" xfId="0" applyNumberFormat="1" applyFont="1" applyFill="1" applyBorder="1" applyAlignment="1">
      <alignment horizontal="center"/>
    </xf>
    <xf numFmtId="3" fontId="0" fillId="0" borderId="0" xfId="0" applyNumberFormat="1" applyFill="1"/>
    <xf numFmtId="3" fontId="15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2" fillId="0" borderId="0" xfId="0" applyFont="1"/>
    <xf numFmtId="3" fontId="15" fillId="8" borderId="1" xfId="0" applyNumberFormat="1" applyFont="1" applyFill="1" applyBorder="1" applyAlignment="1"/>
    <xf numFmtId="3" fontId="15" fillId="0" borderId="1" xfId="0" applyNumberFormat="1" applyFont="1" applyFill="1" applyBorder="1" applyAlignment="1"/>
    <xf numFmtId="0" fontId="22" fillId="0" borderId="0" xfId="0" applyFont="1"/>
    <xf numFmtId="0" fontId="23" fillId="0" borderId="1" xfId="0" applyFont="1" applyBorder="1" applyAlignment="1">
      <alignment horizontal="left" vertical="center" indent="1"/>
    </xf>
    <xf numFmtId="3" fontId="23" fillId="0" borderId="1" xfId="0" applyNumberFormat="1" applyFont="1" applyBorder="1" applyAlignment="1">
      <alignment vertical="center"/>
    </xf>
    <xf numFmtId="3" fontId="23" fillId="0" borderId="1" xfId="0" applyNumberFormat="1" applyFont="1" applyFill="1" applyBorder="1" applyAlignment="1">
      <alignment vertical="center"/>
    </xf>
    <xf numFmtId="4" fontId="23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25" fillId="0" borderId="0" xfId="0" applyFont="1"/>
    <xf numFmtId="4" fontId="0" fillId="0" borderId="0" xfId="0" applyNumberFormat="1" applyFill="1"/>
    <xf numFmtId="0" fontId="17" fillId="0" borderId="1" xfId="0" applyFont="1" applyBorder="1" applyAlignment="1">
      <alignment horizontal="left" vertical="center" indent="2"/>
    </xf>
    <xf numFmtId="3" fontId="17" fillId="0" borderId="1" xfId="0" applyNumberFormat="1" applyFont="1" applyBorder="1" applyAlignment="1">
      <alignment vertical="center"/>
    </xf>
    <xf numFmtId="3" fontId="17" fillId="0" borderId="1" xfId="0" applyNumberFormat="1" applyFont="1" applyFill="1" applyBorder="1" applyAlignment="1">
      <alignment vertical="center"/>
    </xf>
    <xf numFmtId="4" fontId="5" fillId="0" borderId="0" xfId="0" applyNumberFormat="1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" fontId="5" fillId="0" borderId="0" xfId="0" applyNumberFormat="1" applyFont="1" applyFill="1"/>
  </cellXfs>
  <cellStyles count="110">
    <cellStyle name="Excel Built-in Normal" xfId="1"/>
    <cellStyle name="Millares 2" xfId="2"/>
    <cellStyle name="Millares 2 2" xfId="3"/>
    <cellStyle name="Millares 2 2 2" xfId="4"/>
    <cellStyle name="Millares 2 3" xfId="5"/>
    <cellStyle name="Millares 2 4" xfId="6"/>
    <cellStyle name="Millares 2 5" xfId="7"/>
    <cellStyle name="Millares 2 6" xfId="8"/>
    <cellStyle name="Millares 3" xfId="9"/>
    <cellStyle name="Millares 3 2" xfId="10"/>
    <cellStyle name="Millares 4" xfId="11"/>
    <cellStyle name="Millares 4 2" xfId="12"/>
    <cellStyle name="Millares 5" xfId="13"/>
    <cellStyle name="Millares 5 2" xfId="14"/>
    <cellStyle name="Millares 6" xfId="15"/>
    <cellStyle name="Millares 6 2" xfId="16"/>
    <cellStyle name="Millares 7" xfId="17"/>
    <cellStyle name="Millares 7 2" xfId="18"/>
    <cellStyle name="Normal" xfId="0" builtinId="0"/>
    <cellStyle name="Normal 10" xfId="19"/>
    <cellStyle name="Normal 10 2" xfId="20"/>
    <cellStyle name="Normal 11" xfId="21"/>
    <cellStyle name="Normal 11 2" xfId="22"/>
    <cellStyle name="Normal 12" xfId="23"/>
    <cellStyle name="Normal 12 2" xfId="24"/>
    <cellStyle name="Normal 13" xfId="25"/>
    <cellStyle name="Normal 13 2" xfId="26"/>
    <cellStyle name="Normal 14" xfId="27"/>
    <cellStyle name="Normal 14 2" xfId="28"/>
    <cellStyle name="Normal 15" xfId="29"/>
    <cellStyle name="Normal 15 2" xfId="30"/>
    <cellStyle name="Normal 16" xfId="31"/>
    <cellStyle name="Normal 16 2" xfId="32"/>
    <cellStyle name="Normal 17" xfId="33"/>
    <cellStyle name="Normal 17 2" xfId="34"/>
    <cellStyle name="Normal 18" xfId="35"/>
    <cellStyle name="Normal 18 2" xfId="36"/>
    <cellStyle name="Normal 19" xfId="37"/>
    <cellStyle name="Normal 19 2" xfId="38"/>
    <cellStyle name="Normal 2" xfId="39"/>
    <cellStyle name="Normal 2 10" xfId="40"/>
    <cellStyle name="Normal 2 10 2" xfId="41"/>
    <cellStyle name="Normal 2 2" xfId="42"/>
    <cellStyle name="Normal 2 2 2" xfId="43"/>
    <cellStyle name="Normal 2 3" xfId="44"/>
    <cellStyle name="Normal 2 4" xfId="45"/>
    <cellStyle name="Normal 2 5" xfId="46"/>
    <cellStyle name="Normal 2 6" xfId="47"/>
    <cellStyle name="Normal 2 7" xfId="48"/>
    <cellStyle name="Normal 2 8" xfId="49"/>
    <cellStyle name="Normal 2 8 2" xfId="50"/>
    <cellStyle name="Normal 2 9" xfId="51"/>
    <cellStyle name="Normal 2 9 2" xfId="52"/>
    <cellStyle name="Normal 2 9 2 2" xfId="53"/>
    <cellStyle name="Normal 2 9 3" xfId="54"/>
    <cellStyle name="Normal 2 9_Hoja1" xfId="55"/>
    <cellStyle name="Normal 20" xfId="56"/>
    <cellStyle name="Normal 21" xfId="57"/>
    <cellStyle name="Normal 3" xfId="58"/>
    <cellStyle name="Normal 3 2" xfId="59"/>
    <cellStyle name="Normal 3 2 2" xfId="60"/>
    <cellStyle name="Normal 3 3" xfId="61"/>
    <cellStyle name="Normal 3 3 2" xfId="62"/>
    <cellStyle name="Normal 3 4" xfId="63"/>
    <cellStyle name="Normal 3 4 2" xfId="64"/>
    <cellStyle name="Normal 3 5" xfId="65"/>
    <cellStyle name="Normal 3_Hoja1" xfId="66"/>
    <cellStyle name="Normal 4" xfId="67"/>
    <cellStyle name="Normal 4 2" xfId="68"/>
    <cellStyle name="Normal 4 2 2" xfId="69"/>
    <cellStyle name="Normal 4 3" xfId="70"/>
    <cellStyle name="Normal 4 3 2" xfId="71"/>
    <cellStyle name="Normal 4 4" xfId="72"/>
    <cellStyle name="Normal 4 4 2" xfId="73"/>
    <cellStyle name="Normal 4 5" xfId="74"/>
    <cellStyle name="Normal 4_Hoja1" xfId="75"/>
    <cellStyle name="Normal 5" xfId="76"/>
    <cellStyle name="Normal 5 2" xfId="77"/>
    <cellStyle name="Normal 5 2 2" xfId="78"/>
    <cellStyle name="Normal 5 3" xfId="79"/>
    <cellStyle name="Normal 5 3 2" xfId="80"/>
    <cellStyle name="Normal 5 4" xfId="81"/>
    <cellStyle name="Normal 5 4 2" xfId="82"/>
    <cellStyle name="Normal 5 5" xfId="83"/>
    <cellStyle name="Normal 5_Hoja1" xfId="84"/>
    <cellStyle name="Normal 6" xfId="85"/>
    <cellStyle name="Normal 6 2" xfId="86"/>
    <cellStyle name="Normal 6 2 2" xfId="87"/>
    <cellStyle name="Normal 6 3" xfId="88"/>
    <cellStyle name="Normal 6 3 2" xfId="89"/>
    <cellStyle name="Normal 6 4" xfId="90"/>
    <cellStyle name="Normal 6 4 2" xfId="91"/>
    <cellStyle name="Normal 6 5" xfId="92"/>
    <cellStyle name="Normal 6_Hoja1" xfId="93"/>
    <cellStyle name="Normal 7" xfId="94"/>
    <cellStyle name="Normal 7 2" xfId="95"/>
    <cellStyle name="Normal 7 2 2" xfId="96"/>
    <cellStyle name="Normal 7 3" xfId="97"/>
    <cellStyle name="Normal 7 3 2" xfId="98"/>
    <cellStyle name="Normal 7 3 2 2" xfId="99"/>
    <cellStyle name="Normal 7 3 3" xfId="100"/>
    <cellStyle name="Normal 7 3_Hoja1" xfId="101"/>
    <cellStyle name="Normal 7 4" xfId="102"/>
    <cellStyle name="Normal 7 4 2" xfId="103"/>
    <cellStyle name="Normal 7 5" xfId="104"/>
    <cellStyle name="Normal 7_Hoja1" xfId="105"/>
    <cellStyle name="Normal 8" xfId="106"/>
    <cellStyle name="Normal 8 2" xfId="107"/>
    <cellStyle name="Normal 9" xfId="108"/>
    <cellStyle name="Normal 9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de%20fin%20de%20mes/PLANTILLAS%20PARA%20LOS%20INFORMES%20DE%20FIN%20DE%20M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32.212/Users/fgonzalez/AppData/Local/Microsoft/Windows/Temporary%20Internet%20Files/Content.IE5/66MGAU42/TARBAJODE%20MES/PARA%20TRABAJAR%20CONEL%20CUAD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MODIFICARLO"/>
      <sheetName val="Plantilla para el informe "/>
      <sheetName val="FUNCIONAMIENTO"/>
      <sheetName val="INVERSION"/>
      <sheetName val="Ejecucion de Gastos "/>
      <sheetName val="Ejecucion de Ingresos"/>
      <sheetName val="Res. de Ingresos y Gastos"/>
    </sheetNames>
    <sheetDataSet>
      <sheetData sheetId="0"/>
      <sheetData sheetId="1"/>
      <sheetData sheetId="2">
        <row r="2">
          <cell r="A2" t="str">
            <v>Consejo Municipal</v>
          </cell>
        </row>
        <row r="4">
          <cell r="B4">
            <v>1267880</v>
          </cell>
        </row>
        <row r="23">
          <cell r="B23">
            <v>1304947</v>
          </cell>
        </row>
        <row r="60">
          <cell r="B60">
            <v>577434</v>
          </cell>
          <cell r="C60">
            <v>577434</v>
          </cell>
        </row>
        <row r="87">
          <cell r="B87">
            <v>161536</v>
          </cell>
          <cell r="C87">
            <v>161536</v>
          </cell>
        </row>
        <row r="272">
          <cell r="B272">
            <v>17030300</v>
          </cell>
        </row>
        <row r="345">
          <cell r="B345">
            <v>3158509</v>
          </cell>
        </row>
        <row r="399">
          <cell r="B399">
            <v>741146</v>
          </cell>
          <cell r="F399">
            <v>0</v>
          </cell>
        </row>
        <row r="444">
          <cell r="B444">
            <v>10723272</v>
          </cell>
          <cell r="F444">
            <v>0</v>
          </cell>
        </row>
        <row r="474">
          <cell r="B474">
            <v>245791</v>
          </cell>
          <cell r="F474">
            <v>0</v>
          </cell>
        </row>
        <row r="499">
          <cell r="B499">
            <v>268950</v>
          </cell>
          <cell r="C499">
            <v>268950</v>
          </cell>
        </row>
        <row r="541">
          <cell r="B541">
            <v>1264241</v>
          </cell>
          <cell r="F541">
            <v>0</v>
          </cell>
        </row>
        <row r="574">
          <cell r="B574">
            <v>220405</v>
          </cell>
          <cell r="F574">
            <v>0</v>
          </cell>
        </row>
        <row r="609">
          <cell r="B609">
            <v>5078813</v>
          </cell>
        </row>
        <row r="677">
          <cell r="B677">
            <v>6430763</v>
          </cell>
        </row>
        <row r="720">
          <cell r="B720">
            <v>2168274</v>
          </cell>
          <cell r="F720">
            <v>0</v>
          </cell>
        </row>
        <row r="766">
          <cell r="B766">
            <v>613353</v>
          </cell>
          <cell r="F766">
            <v>0</v>
          </cell>
        </row>
        <row r="789">
          <cell r="B789">
            <v>486026</v>
          </cell>
          <cell r="F789">
            <v>0</v>
          </cell>
        </row>
        <row r="797">
          <cell r="B797">
            <v>22000</v>
          </cell>
          <cell r="E797">
            <v>0</v>
          </cell>
          <cell r="F797">
            <v>0</v>
          </cell>
          <cell r="G797">
            <v>0</v>
          </cell>
        </row>
        <row r="835">
          <cell r="B835">
            <v>12953056</v>
          </cell>
          <cell r="F835">
            <v>0</v>
          </cell>
        </row>
        <row r="857">
          <cell r="B857">
            <v>1764284</v>
          </cell>
          <cell r="F857">
            <v>0</v>
          </cell>
        </row>
        <row r="884">
          <cell r="B884">
            <v>1275744</v>
          </cell>
          <cell r="F884">
            <v>0</v>
          </cell>
        </row>
        <row r="935">
          <cell r="B935">
            <v>4876311</v>
          </cell>
          <cell r="F935">
            <v>0</v>
          </cell>
        </row>
        <row r="985">
          <cell r="B985">
            <v>564793</v>
          </cell>
          <cell r="F985">
            <v>0</v>
          </cell>
        </row>
        <row r="1040">
          <cell r="B1040">
            <v>1456452</v>
          </cell>
          <cell r="F1040">
            <v>0</v>
          </cell>
        </row>
        <row r="1048">
          <cell r="B1048">
            <v>41753</v>
          </cell>
          <cell r="E1048">
            <v>0</v>
          </cell>
          <cell r="F1048">
            <v>0</v>
          </cell>
          <cell r="G1048">
            <v>0</v>
          </cell>
        </row>
        <row r="1056">
          <cell r="B1056">
            <v>53432</v>
          </cell>
          <cell r="C1056">
            <v>53432</v>
          </cell>
          <cell r="F1056">
            <v>0</v>
          </cell>
        </row>
        <row r="1064">
          <cell r="B1064">
            <v>41753</v>
          </cell>
          <cell r="C1064">
            <v>41753</v>
          </cell>
          <cell r="F1064">
            <v>0</v>
          </cell>
        </row>
        <row r="1106">
          <cell r="B1106">
            <v>2454971</v>
          </cell>
          <cell r="F1106">
            <v>0</v>
          </cell>
        </row>
        <row r="1114">
          <cell r="B1114">
            <v>1343559</v>
          </cell>
          <cell r="C1114">
            <v>1343559</v>
          </cell>
          <cell r="F1114">
            <v>0</v>
          </cell>
        </row>
        <row r="1166">
          <cell r="B1166">
            <v>5186126</v>
          </cell>
        </row>
        <row r="1190">
          <cell r="B1190">
            <v>117753</v>
          </cell>
          <cell r="C1190">
            <v>117753</v>
          </cell>
          <cell r="F1190">
            <v>0</v>
          </cell>
        </row>
        <row r="1198">
          <cell r="B1198">
            <v>289953</v>
          </cell>
          <cell r="C1198">
            <v>289953</v>
          </cell>
          <cell r="F1198">
            <v>0</v>
          </cell>
        </row>
        <row r="1252">
          <cell r="B1252">
            <v>6149595</v>
          </cell>
          <cell r="F1252">
            <v>0</v>
          </cell>
        </row>
        <row r="1293">
          <cell r="B1293">
            <v>1552096</v>
          </cell>
        </row>
        <row r="1338">
          <cell r="B1338">
            <v>2293625</v>
          </cell>
          <cell r="F1338">
            <v>0</v>
          </cell>
        </row>
        <row r="1378">
          <cell r="B1378">
            <v>473204</v>
          </cell>
          <cell r="F1378">
            <v>0</v>
          </cell>
        </row>
        <row r="1416">
          <cell r="B1416">
            <v>351431</v>
          </cell>
          <cell r="F1416">
            <v>0</v>
          </cell>
        </row>
        <row r="1493">
          <cell r="B1493">
            <v>1520556</v>
          </cell>
          <cell r="F1493">
            <v>0</v>
          </cell>
        </row>
        <row r="1528">
          <cell r="B1528">
            <v>393941</v>
          </cell>
          <cell r="F1528">
            <v>0</v>
          </cell>
        </row>
        <row r="1581">
          <cell r="B1581">
            <v>285818</v>
          </cell>
          <cell r="F1581">
            <v>0</v>
          </cell>
        </row>
        <row r="1646">
          <cell r="B1646">
            <v>1751371</v>
          </cell>
          <cell r="F1646">
            <v>0</v>
          </cell>
        </row>
        <row r="1712">
          <cell r="B1712">
            <v>803785</v>
          </cell>
          <cell r="F1712">
            <v>0</v>
          </cell>
        </row>
        <row r="1749">
          <cell r="B1749">
            <v>501568</v>
          </cell>
          <cell r="F1749">
            <v>0</v>
          </cell>
        </row>
      </sheetData>
      <sheetData sheetId="3">
        <row r="2">
          <cell r="A2" t="str">
            <v xml:space="preserve">   Mant. Y Reparación de Edificio</v>
          </cell>
          <cell r="B2">
            <v>970900</v>
          </cell>
          <cell r="C2">
            <v>970900</v>
          </cell>
          <cell r="E2">
            <v>0</v>
          </cell>
          <cell r="F2">
            <v>925432.12</v>
          </cell>
          <cell r="G2">
            <v>0</v>
          </cell>
        </row>
        <row r="27">
          <cell r="B27">
            <v>19550000</v>
          </cell>
          <cell r="C27">
            <v>19550000</v>
          </cell>
          <cell r="F27">
            <v>0</v>
          </cell>
          <cell r="G27">
            <v>0</v>
          </cell>
        </row>
        <row r="28">
          <cell r="A28" t="str">
            <v>Cancha Fútbol Sintética Kuna Nega, Ancón</v>
          </cell>
        </row>
        <row r="29">
          <cell r="A29" t="str">
            <v>Complejo Multiuso Belisario Porras, San Francisc</v>
          </cell>
          <cell r="E29">
            <v>0</v>
          </cell>
          <cell r="G29">
            <v>0</v>
          </cell>
        </row>
        <row r="31">
          <cell r="A31" t="str">
            <v>Cancha Fútbol Sintética Gonzalillo, Ernesto Cord</v>
          </cell>
          <cell r="E31">
            <v>0</v>
          </cell>
          <cell r="G31">
            <v>0</v>
          </cell>
        </row>
        <row r="32">
          <cell r="A32" t="str">
            <v xml:space="preserve">  Cancha Fútbol Sintética Alcalde Diaz Centro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 xml:space="preserve">  Complejo Deportivo Pacora Centro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 xml:space="preserve">  Centro Deportivo Mañanitas</v>
          </cell>
          <cell r="E34">
            <v>0</v>
          </cell>
          <cell r="F34">
            <v>1131632.96</v>
          </cell>
          <cell r="G34">
            <v>0</v>
          </cell>
        </row>
        <row r="35">
          <cell r="A35" t="str">
            <v xml:space="preserve">  Remodelación  en Gimnasio Arturo Brown</v>
          </cell>
          <cell r="B35">
            <v>1000000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9">
          <cell r="A39" t="str">
            <v xml:space="preserve">   Limpieza y Aseo del Edificio Hatillo (Parte 2)</v>
          </cell>
          <cell r="B39">
            <v>145550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 xml:space="preserve">   Remozamiento del Teatro Gladys Vidal</v>
          </cell>
          <cell r="B40">
            <v>250000</v>
          </cell>
          <cell r="C40">
            <v>250000</v>
          </cell>
          <cell r="E40">
            <v>0</v>
          </cell>
          <cell r="F40">
            <v>0</v>
          </cell>
          <cell r="G40">
            <v>0</v>
          </cell>
        </row>
        <row r="42">
          <cell r="A42" t="str">
            <v xml:space="preserve"> Mant. Y Conservación de Plazas, Parques y Areas</v>
          </cell>
          <cell r="B42">
            <v>6324127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 xml:space="preserve">   Adecuación de 6 Parques</v>
          </cell>
          <cell r="B43">
            <v>375685</v>
          </cell>
          <cell r="C43">
            <v>536692</v>
          </cell>
          <cell r="E43">
            <v>0</v>
          </cell>
          <cell r="F43">
            <v>536691.67000000004</v>
          </cell>
          <cell r="G43">
            <v>0</v>
          </cell>
        </row>
        <row r="48">
          <cell r="A48" t="str">
            <v xml:space="preserve">   Desfile de Navidad (2015)</v>
          </cell>
          <cell r="B48">
            <v>947935</v>
          </cell>
          <cell r="F48">
            <v>0</v>
          </cell>
          <cell r="G48">
            <v>0</v>
          </cell>
        </row>
        <row r="50">
          <cell r="A50" t="str">
            <v xml:space="preserve">   Desfile de Navidad (2016)</v>
          </cell>
          <cell r="B50">
            <v>1601065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 xml:space="preserve">   Desfile del Día del Niño</v>
          </cell>
          <cell r="B51">
            <v>350000</v>
          </cell>
          <cell r="C51">
            <v>350000</v>
          </cell>
          <cell r="E51">
            <v>0</v>
          </cell>
          <cell r="F51">
            <v>0</v>
          </cell>
          <cell r="G51">
            <v>0</v>
          </cell>
        </row>
        <row r="65">
          <cell r="A65" t="str">
            <v>Otras Actividades de Interes Social</v>
          </cell>
        </row>
        <row r="66">
          <cell r="B66">
            <v>0</v>
          </cell>
          <cell r="F66">
            <v>0</v>
          </cell>
        </row>
        <row r="68">
          <cell r="A68" t="str">
            <v xml:space="preserve">   Limpieza y Aseo de Edifico Hatillo (Parte 1)</v>
          </cell>
          <cell r="B68">
            <v>154450</v>
          </cell>
          <cell r="F68">
            <v>0</v>
          </cell>
        </row>
        <row r="69">
          <cell r="A69" t="str">
            <v xml:space="preserve">   Adquisición de Placas y Calcomanias Vehiculares</v>
          </cell>
          <cell r="B69">
            <v>3287645</v>
          </cell>
        </row>
        <row r="72">
          <cell r="A72" t="str">
            <v xml:space="preserve">   Consultoría Calle Uruguay y Vía Argentina</v>
          </cell>
          <cell r="B72">
            <v>1138556</v>
          </cell>
          <cell r="E72">
            <v>0</v>
          </cell>
          <cell r="F72">
            <v>0</v>
          </cell>
          <cell r="G72">
            <v>0</v>
          </cell>
        </row>
        <row r="75">
          <cell r="A75" t="str">
            <v xml:space="preserve">  Recolección de los Desechos del Mercado Agricola</v>
          </cell>
          <cell r="B75">
            <v>192386</v>
          </cell>
          <cell r="E75">
            <v>0</v>
          </cell>
          <cell r="G75">
            <v>0</v>
          </cell>
        </row>
        <row r="78">
          <cell r="A78" t="str">
            <v xml:space="preserve">   Proyectos de Juntas Comunales</v>
          </cell>
          <cell r="B78">
            <v>7820000</v>
          </cell>
          <cell r="C78">
            <v>7820000</v>
          </cell>
          <cell r="E78">
            <v>0</v>
          </cell>
          <cell r="F78">
            <v>0</v>
          </cell>
          <cell r="G78">
            <v>0</v>
          </cell>
        </row>
        <row r="79">
          <cell r="A79" t="str">
            <v xml:space="preserve">   Intervención Urbana de Calle Uruguay</v>
          </cell>
          <cell r="B79">
            <v>4000000</v>
          </cell>
          <cell r="E79">
            <v>0</v>
          </cell>
          <cell r="F79">
            <v>0</v>
          </cell>
          <cell r="G79">
            <v>0</v>
          </cell>
        </row>
        <row r="80">
          <cell r="A80" t="str">
            <v xml:space="preserve">   Intervención Urbana de Via Argentina</v>
          </cell>
          <cell r="B80">
            <v>3000000</v>
          </cell>
          <cell r="E80">
            <v>0</v>
          </cell>
          <cell r="F80">
            <v>0</v>
          </cell>
          <cell r="G80">
            <v>0</v>
          </cell>
        </row>
        <row r="81">
          <cell r="A81" t="str">
            <v xml:space="preserve">   Ordenamiento Territorial de San Francisco</v>
          </cell>
          <cell r="B81">
            <v>250000</v>
          </cell>
          <cell r="E81">
            <v>0</v>
          </cell>
          <cell r="F81">
            <v>0</v>
          </cell>
          <cell r="G81">
            <v>0</v>
          </cell>
        </row>
        <row r="82">
          <cell r="A82" t="str">
            <v xml:space="preserve">   Construción de Aceras - Via España</v>
          </cell>
          <cell r="B82">
            <v>15000000</v>
          </cell>
          <cell r="C82">
            <v>15000000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 xml:space="preserve">   Señalética / Nomenclatura</v>
          </cell>
          <cell r="B83">
            <v>250000</v>
          </cell>
          <cell r="C83">
            <v>624450</v>
          </cell>
          <cell r="E83">
            <v>0</v>
          </cell>
          <cell r="F83">
            <v>0</v>
          </cell>
          <cell r="G83">
            <v>0</v>
          </cell>
        </row>
        <row r="84">
          <cell r="A84" t="str">
            <v xml:space="preserve">   Parque Norte</v>
          </cell>
          <cell r="B84">
            <v>5000000</v>
          </cell>
          <cell r="C84">
            <v>5000000</v>
          </cell>
          <cell r="E84">
            <v>0</v>
          </cell>
          <cell r="G84">
            <v>0</v>
          </cell>
        </row>
        <row r="85">
          <cell r="A85" t="str">
            <v xml:space="preserve">   Mejoramiento de Salsipuedes</v>
          </cell>
          <cell r="B85">
            <v>1000000</v>
          </cell>
          <cell r="C85">
            <v>1000000</v>
          </cell>
          <cell r="D85">
            <v>0</v>
          </cell>
          <cell r="E85">
            <v>0</v>
          </cell>
          <cell r="G85">
            <v>0</v>
          </cell>
        </row>
        <row r="86">
          <cell r="A86" t="str">
            <v xml:space="preserve">   Construcción de Parque de Versalles</v>
          </cell>
          <cell r="B86">
            <v>1000000</v>
          </cell>
          <cell r="C86">
            <v>1000000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A87" t="str">
            <v xml:space="preserve"> Remoción, Rehabilitación y Equipamiento de Nuev</v>
          </cell>
          <cell r="B87">
            <v>800000</v>
          </cell>
          <cell r="E87">
            <v>0</v>
          </cell>
          <cell r="G87">
            <v>0</v>
          </cell>
        </row>
        <row r="88">
          <cell r="A88" t="str">
            <v xml:space="preserve"> Adecuacion, diseño y equipamiento del Centro de</v>
          </cell>
          <cell r="B88">
            <v>3000000</v>
          </cell>
          <cell r="C88">
            <v>3000000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 xml:space="preserve">   Construcción de 6 aulas para uso común</v>
          </cell>
          <cell r="B89">
            <v>200000</v>
          </cell>
          <cell r="C89">
            <v>200000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 xml:space="preserve">   Construcción de cancha de Pinates Juan Diaz</v>
          </cell>
          <cell r="B90">
            <v>500000</v>
          </cell>
          <cell r="C90">
            <v>500000</v>
          </cell>
          <cell r="E90">
            <v>0</v>
          </cell>
          <cell r="F90">
            <v>0</v>
          </cell>
          <cell r="G90">
            <v>0</v>
          </cell>
        </row>
        <row r="91">
          <cell r="A91" t="str">
            <v xml:space="preserve">  Construcción Complejo Deportivo Roberto Kelly</v>
          </cell>
          <cell r="B91">
            <v>3230465</v>
          </cell>
          <cell r="C91">
            <v>3230465</v>
          </cell>
          <cell r="D91">
            <v>3230465</v>
          </cell>
          <cell r="E91">
            <v>0</v>
          </cell>
          <cell r="G91">
            <v>0</v>
          </cell>
        </row>
        <row r="92">
          <cell r="A92" t="str">
            <v>Construcción Complejo Deportivo Felipillo, 24 de</v>
          </cell>
          <cell r="B92">
            <v>900000</v>
          </cell>
          <cell r="C92">
            <v>1460368</v>
          </cell>
          <cell r="E92">
            <v>0</v>
          </cell>
          <cell r="G92">
            <v>0</v>
          </cell>
        </row>
        <row r="93">
          <cell r="A93" t="str">
            <v xml:space="preserve">  Construcción Complejo Deportivo la siesta Tocume</v>
          </cell>
          <cell r="B93">
            <v>2000000</v>
          </cell>
          <cell r="E93">
            <v>0</v>
          </cell>
          <cell r="G93">
            <v>0</v>
          </cell>
        </row>
        <row r="94">
          <cell r="A94" t="str">
            <v xml:space="preserve">  Construcción  Parque y cancha Monterrico Tocumen</v>
          </cell>
          <cell r="B94">
            <v>900000</v>
          </cell>
          <cell r="E94">
            <v>0</v>
          </cell>
          <cell r="G94">
            <v>0</v>
          </cell>
        </row>
        <row r="95">
          <cell r="A95" t="str">
            <v xml:space="preserve">  Constrcción Parque y cancha sintetica de Monteri</v>
          </cell>
          <cell r="B95">
            <v>500000</v>
          </cell>
          <cell r="C95">
            <v>500000</v>
          </cell>
          <cell r="D95">
            <v>0</v>
          </cell>
          <cell r="E95">
            <v>0</v>
          </cell>
          <cell r="G95">
            <v>0</v>
          </cell>
        </row>
        <row r="96">
          <cell r="A96" t="str">
            <v xml:space="preserve">  Construcción de nuevas oficinas en el Cementerio</v>
          </cell>
          <cell r="B96">
            <v>54000</v>
          </cell>
          <cell r="C96">
            <v>77083</v>
          </cell>
          <cell r="D96">
            <v>77083</v>
          </cell>
          <cell r="E96">
            <v>0</v>
          </cell>
          <cell r="G96">
            <v>0</v>
          </cell>
        </row>
        <row r="97">
          <cell r="A97" t="str">
            <v xml:space="preserve">   Recolección de Desechos en los Mercados</v>
          </cell>
          <cell r="B97">
            <v>1222000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 xml:space="preserve">   Mejoras existentes al Mercado del Marisco</v>
          </cell>
          <cell r="B98">
            <v>1973535</v>
          </cell>
          <cell r="C98">
            <v>1973535</v>
          </cell>
          <cell r="E98">
            <v>0</v>
          </cell>
          <cell r="F98">
            <v>1936013.53</v>
          </cell>
          <cell r="G98">
            <v>0</v>
          </cell>
        </row>
        <row r="99">
          <cell r="A99" t="str">
            <v xml:space="preserve">   Mejoras existentes al Mercado Agricola Central</v>
          </cell>
          <cell r="C99">
            <v>502689</v>
          </cell>
          <cell r="D99">
            <v>502689</v>
          </cell>
          <cell r="E99">
            <v>0</v>
          </cell>
          <cell r="F99">
            <v>498500.37</v>
          </cell>
          <cell r="G99">
            <v>0</v>
          </cell>
        </row>
        <row r="100">
          <cell r="A100" t="str">
            <v xml:space="preserve">   Mejoras existentes al Mercado Agricola Central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 xml:space="preserve">   Mejoras existentes al Mercado San Felipe Neri</v>
          </cell>
          <cell r="B101">
            <v>4000000</v>
          </cell>
          <cell r="C101">
            <v>4000000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 t="str">
            <v xml:space="preserve">   Construcción de 5 Mercados Periféricos</v>
          </cell>
          <cell r="B102">
            <v>5000000</v>
          </cell>
          <cell r="E102">
            <v>0</v>
          </cell>
          <cell r="F102">
            <v>0</v>
          </cell>
          <cell r="G102">
            <v>0</v>
          </cell>
        </row>
        <row r="104">
          <cell r="A104" t="str">
            <v>Sub-gerencia de Ornato y Medio Ambiente</v>
          </cell>
          <cell r="B104">
            <v>1598990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TRABAJAR CONEL CUADRO"/>
    </sheetNames>
    <sheetDataSet>
      <sheetData sheetId="0" refreshError="1">
        <row r="5">
          <cell r="M5">
            <v>1267880</v>
          </cell>
        </row>
        <row r="687">
          <cell r="J687" t="str">
            <v>SERVICIOS INTERNOS</v>
          </cell>
          <cell r="L687" t="str">
            <v>Direccion de Servicios Internos</v>
          </cell>
        </row>
        <row r="774">
          <cell r="L774" t="str">
            <v>Subdireccion de administracion y servicios</v>
          </cell>
        </row>
        <row r="830">
          <cell r="L830" t="str">
            <v>Subdireccion de tecnologia de la informacion</v>
          </cell>
        </row>
        <row r="877">
          <cell r="L877" t="str">
            <v>Subdireccion de compras</v>
          </cell>
        </row>
        <row r="884">
          <cell r="L884" t="str">
            <v>Departamento de Mejoras Continuas</v>
          </cell>
        </row>
        <row r="1104">
          <cell r="L1104" t="str">
            <v>Direccion de Planificacion Urbana</v>
          </cell>
        </row>
        <row r="1168">
          <cell r="L1168" t="str">
            <v>Departamento de Control de Desarrollo Urbano</v>
          </cell>
        </row>
        <row r="1175">
          <cell r="L1175" t="str">
            <v>Departamento de Planes de Ordenamiento Territorial</v>
          </cell>
        </row>
        <row r="1182">
          <cell r="L1182" t="str">
            <v>Departamento de Estudios e Investigaciones Urbanas</v>
          </cell>
        </row>
        <row r="1189">
          <cell r="L1189" t="str">
            <v>Direccion de Gestion Ambiental</v>
          </cell>
        </row>
        <row r="1258">
          <cell r="L1258" t="str">
            <v>Subdirección de Calidad Ambiental</v>
          </cell>
        </row>
        <row r="1266">
          <cell r="L1266" t="str">
            <v>Subdirección de Áreas Verdes y Vida Animal</v>
          </cell>
        </row>
        <row r="1274">
          <cell r="L1274" t="str">
            <v>Subdirección de Cambio Climático y Vulnerabilidad</v>
          </cell>
        </row>
        <row r="1283">
          <cell r="L1283" t="str">
            <v>Direccion de Gestion Legal y Justicia</v>
          </cell>
        </row>
        <row r="1327">
          <cell r="L1327" t="str">
            <v>Subdireccion de Corregidurias</v>
          </cell>
        </row>
        <row r="1334">
          <cell r="L1334" t="str">
            <v>Departamento de Inspecciones Legales</v>
          </cell>
        </row>
        <row r="1341">
          <cell r="L1341" t="str">
            <v>Departamento Judicial</v>
          </cell>
        </row>
        <row r="1348">
          <cell r="L1348" t="str">
            <v>Departamento de Servicios Legales</v>
          </cell>
        </row>
        <row r="1355">
          <cell r="L1355" t="str">
            <v>Direccion de Seguridad Municipal</v>
          </cell>
        </row>
        <row r="1408">
          <cell r="L1408" t="str">
            <v>Seguridad Municipal</v>
          </cell>
        </row>
        <row r="1416">
          <cell r="L1416" t="str">
            <v>Subdirección de Seguridad Electrónica</v>
          </cell>
        </row>
        <row r="1424">
          <cell r="L1424" t="str">
            <v>Departamento de Planeación y Logística</v>
          </cell>
        </row>
        <row r="1431">
          <cell r="L1431" t="str">
            <v>Direccion de Gestion Social</v>
          </cell>
        </row>
        <row r="1439">
          <cell r="L1439" t="str">
            <v>Subdireccion de Desarrollo Social</v>
          </cell>
        </row>
        <row r="1519">
          <cell r="L1519" t="str">
            <v>Subdireccion de Cultura</v>
          </cell>
        </row>
        <row r="1567">
          <cell r="L1567" t="str">
            <v>Subdireccion de Deportes y Recreacion</v>
          </cell>
        </row>
        <row r="1625">
          <cell r="L1625" t="str">
            <v>Subdireccion de Obras Comunitarias</v>
          </cell>
        </row>
        <row r="1658">
          <cell r="L1658" t="str">
            <v>Direccion de Servicios a la Comunidad</v>
          </cell>
        </row>
        <row r="1718">
          <cell r="L1718" t="str">
            <v>Subdireccion de Empresas Municipales</v>
          </cell>
        </row>
        <row r="1793">
          <cell r="L1793" t="str">
            <v>Subdireccion de Eventos</v>
          </cell>
        </row>
        <row r="1854">
          <cell r="L1854" t="str">
            <v>Subdirección de Microempresarios</v>
          </cell>
        </row>
        <row r="1862">
          <cell r="L1862" t="str">
            <v>Subdireccion de Mercados</v>
          </cell>
        </row>
        <row r="1933">
          <cell r="L1933" t="str">
            <v>Parque Municipal Summit</v>
          </cell>
        </row>
        <row r="1997">
          <cell r="J1997" t="str">
            <v>Atención al Ciudadano</v>
          </cell>
          <cell r="L1997" t="str">
            <v>Atención al Ciudadano</v>
          </cell>
        </row>
        <row r="2005">
          <cell r="L2005" t="str">
            <v>Departamento de Transparencia y Evaluación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1"/>
  <sheetViews>
    <sheetView tabSelected="1" topLeftCell="A7" zoomScale="80" zoomScaleNormal="80" workbookViewId="0">
      <selection activeCell="E219" sqref="E219"/>
    </sheetView>
  </sheetViews>
  <sheetFormatPr baseColWidth="10" defaultRowHeight="15.75" x14ac:dyDescent="0.25"/>
  <cols>
    <col min="1" max="1" width="66.85546875" customWidth="1"/>
    <col min="2" max="3" width="14.5703125" style="80" customWidth="1"/>
    <col min="4" max="4" width="15" style="80" customWidth="1"/>
    <col min="5" max="5" width="18.5703125" style="137" customWidth="1"/>
    <col min="6" max="6" width="15" style="134" customWidth="1"/>
    <col min="7" max="7" width="17.28515625" style="134" customWidth="1"/>
    <col min="8" max="8" width="18.140625" style="134" customWidth="1"/>
    <col min="9" max="9" width="15.7109375" style="82" customWidth="1"/>
    <col min="10" max="10" width="14.42578125" style="80" customWidth="1"/>
    <col min="11" max="11" width="14" style="80" customWidth="1"/>
    <col min="12" max="12" width="16.28515625" style="80" customWidth="1"/>
    <col min="13" max="13" width="18" style="80" customWidth="1"/>
    <col min="15" max="15" width="13.5703125" bestFit="1" customWidth="1"/>
  </cols>
  <sheetData>
    <row r="1" spans="1:15" s="2" customFormat="1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s="2" customFormat="1" ht="20.25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s="2" customFormat="1" ht="24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s="2" customFormat="1" ht="21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s="2" customFormat="1" ht="21" customHeight="1" x14ac:dyDescent="0.2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4"/>
    </row>
    <row r="6" spans="1:15" s="2" customFormat="1" ht="21" customHeight="1" x14ac:dyDescent="0.2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4"/>
    </row>
    <row r="7" spans="1:15" s="2" customFormat="1" ht="21" customHeigh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7"/>
    </row>
    <row r="8" spans="1:15" s="2" customFormat="1" ht="44.25" customHeight="1" x14ac:dyDescent="0.2">
      <c r="A8" s="8" t="s">
        <v>6</v>
      </c>
      <c r="B8" s="9" t="s">
        <v>7</v>
      </c>
      <c r="C8" s="9"/>
      <c r="D8" s="10" t="s">
        <v>8</v>
      </c>
      <c r="E8" s="11" t="s">
        <v>9</v>
      </c>
      <c r="F8" s="11"/>
      <c r="G8" s="12" t="s">
        <v>10</v>
      </c>
      <c r="H8" s="13" t="s">
        <v>11</v>
      </c>
      <c r="I8" s="10" t="s">
        <v>12</v>
      </c>
      <c r="J8" s="11" t="s">
        <v>13</v>
      </c>
      <c r="K8" s="11"/>
      <c r="L8" s="14" t="s">
        <v>14</v>
      </c>
      <c r="M8" s="15"/>
    </row>
    <row r="9" spans="1:15" ht="45.75" customHeight="1" x14ac:dyDescent="0.2">
      <c r="A9" s="8"/>
      <c r="B9" s="16" t="s">
        <v>15</v>
      </c>
      <c r="C9" s="16" t="s">
        <v>16</v>
      </c>
      <c r="D9" s="10"/>
      <c r="E9" s="16" t="s">
        <v>17</v>
      </c>
      <c r="F9" s="17" t="s">
        <v>18</v>
      </c>
      <c r="G9" s="12"/>
      <c r="H9" s="18"/>
      <c r="I9" s="10"/>
      <c r="J9" s="16" t="s">
        <v>19</v>
      </c>
      <c r="K9" s="16" t="s">
        <v>20</v>
      </c>
      <c r="L9" s="19" t="s">
        <v>21</v>
      </c>
      <c r="M9" s="19" t="s">
        <v>22</v>
      </c>
    </row>
    <row r="10" spans="1:15" ht="31.5" customHeight="1" x14ac:dyDescent="0.2">
      <c r="A10" s="8"/>
      <c r="B10" s="20">
        <v>1</v>
      </c>
      <c r="C10" s="20">
        <v>2</v>
      </c>
      <c r="D10" s="20">
        <v>3</v>
      </c>
      <c r="E10" s="20">
        <v>4</v>
      </c>
      <c r="F10" s="21">
        <v>5</v>
      </c>
      <c r="G10" s="21">
        <v>6</v>
      </c>
      <c r="H10" s="21" t="s">
        <v>23</v>
      </c>
      <c r="I10" s="20">
        <v>8</v>
      </c>
      <c r="J10" s="16" t="s">
        <v>24</v>
      </c>
      <c r="K10" s="16" t="s">
        <v>25</v>
      </c>
      <c r="L10" s="22" t="s">
        <v>26</v>
      </c>
      <c r="M10" s="22" t="s">
        <v>27</v>
      </c>
    </row>
    <row r="11" spans="1:15" ht="8.25" customHeight="1" x14ac:dyDescent="0.2">
      <c r="A11" s="23"/>
      <c r="B11" s="24"/>
      <c r="C11" s="24"/>
      <c r="D11" s="24"/>
      <c r="E11" s="24"/>
      <c r="F11" s="25"/>
      <c r="G11" s="25"/>
      <c r="H11" s="25"/>
      <c r="I11" s="24"/>
      <c r="J11" s="26"/>
      <c r="K11" s="26"/>
      <c r="L11" s="27"/>
      <c r="M11" s="27"/>
    </row>
    <row r="12" spans="1:15" ht="27" customHeight="1" x14ac:dyDescent="0.2">
      <c r="A12" s="28" t="s">
        <v>28</v>
      </c>
      <c r="B12" s="29">
        <f>SUM(B14:B15)</f>
        <v>203156270</v>
      </c>
      <c r="C12" s="29">
        <f>SUM(C14:C15)</f>
        <v>203156270</v>
      </c>
      <c r="D12" s="29">
        <f>D14+D15</f>
        <v>117765884</v>
      </c>
      <c r="E12" s="29">
        <f t="shared" ref="E12:K12" si="0">SUM(E14:E15)</f>
        <v>31324567.039999999</v>
      </c>
      <c r="F12" s="29">
        <f t="shared" si="0"/>
        <v>29024479.649999999</v>
      </c>
      <c r="G12" s="29">
        <f t="shared" si="0"/>
        <v>2783182</v>
      </c>
      <c r="H12" s="29">
        <f t="shared" si="0"/>
        <v>58239653.689999998</v>
      </c>
      <c r="I12" s="29">
        <f t="shared" si="0"/>
        <v>27323881</v>
      </c>
      <c r="J12" s="29">
        <f t="shared" si="0"/>
        <v>59526230.310000002</v>
      </c>
      <c r="K12" s="29">
        <f t="shared" si="0"/>
        <v>144916616.31</v>
      </c>
      <c r="L12" s="30">
        <f>+E12/D12*100</f>
        <v>26.599016604842873</v>
      </c>
      <c r="M12" s="30">
        <f>+E12/C12*100</f>
        <v>15.418951647419005</v>
      </c>
    </row>
    <row r="13" spans="1:15" ht="6.75" customHeight="1" x14ac:dyDescent="0.2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3"/>
    </row>
    <row r="14" spans="1:15" ht="19.5" customHeight="1" x14ac:dyDescent="0.25">
      <c r="A14" s="34" t="s">
        <v>29</v>
      </c>
      <c r="B14" s="35">
        <f>B23</f>
        <v>100260570</v>
      </c>
      <c r="C14" s="35">
        <f t="shared" ref="C14:E14" si="1">C23</f>
        <v>96369980</v>
      </c>
      <c r="D14" s="35">
        <f t="shared" si="1"/>
        <v>43727372</v>
      </c>
      <c r="E14" s="35">
        <f t="shared" si="1"/>
        <v>22594580.039999999</v>
      </c>
      <c r="F14" s="35">
        <f>F23</f>
        <v>1355602</v>
      </c>
      <c r="G14" s="35">
        <f>G23</f>
        <v>2783182</v>
      </c>
      <c r="H14" s="35">
        <f>H23</f>
        <v>26681053.039999999</v>
      </c>
      <c r="I14" s="35">
        <f>I23</f>
        <v>18799243</v>
      </c>
      <c r="J14" s="35">
        <f>D14-H14</f>
        <v>17046318.960000001</v>
      </c>
      <c r="K14" s="35">
        <f>+C14-H14</f>
        <v>69688926.960000008</v>
      </c>
      <c r="L14" s="36">
        <f>+E14/D14*100</f>
        <v>51.671479456849134</v>
      </c>
      <c r="M14" s="36">
        <f>+E14/C14*100</f>
        <v>23.445662269515879</v>
      </c>
    </row>
    <row r="15" spans="1:15" ht="20.25" customHeight="1" x14ac:dyDescent="0.25">
      <c r="A15" s="34" t="s">
        <v>30</v>
      </c>
      <c r="B15" s="35">
        <f t="shared" ref="B15:I15" si="2">B113</f>
        <v>102895700</v>
      </c>
      <c r="C15" s="35">
        <f t="shared" si="2"/>
        <v>106786290</v>
      </c>
      <c r="D15" s="35">
        <f t="shared" si="2"/>
        <v>74038512</v>
      </c>
      <c r="E15" s="35">
        <f t="shared" si="2"/>
        <v>8729987</v>
      </c>
      <c r="F15" s="35">
        <f t="shared" si="2"/>
        <v>27668877.649999999</v>
      </c>
      <c r="G15" s="35">
        <f t="shared" si="2"/>
        <v>0</v>
      </c>
      <c r="H15" s="35">
        <f>+H113</f>
        <v>31558600.649999999</v>
      </c>
      <c r="I15" s="35">
        <f t="shared" si="2"/>
        <v>8524638</v>
      </c>
      <c r="J15" s="35">
        <f>D15-H15</f>
        <v>42479911.350000001</v>
      </c>
      <c r="K15" s="35">
        <f>+C15-H15</f>
        <v>75227689.349999994</v>
      </c>
      <c r="L15" s="36">
        <f>+E15/D15*100</f>
        <v>11.791143236374065</v>
      </c>
      <c r="M15" s="36">
        <f>+E15/C15*100</f>
        <v>8.175194587245235</v>
      </c>
    </row>
    <row r="16" spans="1:15" x14ac:dyDescent="0.25">
      <c r="A16" s="37"/>
      <c r="B16" s="38"/>
      <c r="C16" s="39">
        <f>+C23-96369980</f>
        <v>0</v>
      </c>
      <c r="D16" s="39"/>
      <c r="E16" s="39"/>
      <c r="F16" s="39"/>
      <c r="G16" s="39"/>
      <c r="H16" s="39"/>
      <c r="I16" s="39"/>
      <c r="J16" s="39"/>
      <c r="K16" s="39"/>
      <c r="L16" s="40"/>
      <c r="M16" s="40"/>
    </row>
    <row r="17" spans="1:19" ht="20.25" x14ac:dyDescent="0.2">
      <c r="A17" s="41" t="s">
        <v>31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9" s="44" customFormat="1" ht="18" customHeight="1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  <c r="M18" s="43"/>
    </row>
    <row r="19" spans="1:19" ht="45.75" customHeight="1" x14ac:dyDescent="0.2">
      <c r="A19" s="8" t="s">
        <v>6</v>
      </c>
      <c r="B19" s="9" t="s">
        <v>7</v>
      </c>
      <c r="C19" s="9"/>
      <c r="D19" s="10" t="s">
        <v>8</v>
      </c>
      <c r="E19" s="11" t="s">
        <v>9</v>
      </c>
      <c r="F19" s="11"/>
      <c r="G19" s="12" t="s">
        <v>10</v>
      </c>
      <c r="H19" s="13" t="s">
        <v>11</v>
      </c>
      <c r="I19" s="10" t="s">
        <v>12</v>
      </c>
      <c r="J19" s="11" t="s">
        <v>13</v>
      </c>
      <c r="K19" s="11"/>
      <c r="L19" s="14" t="s">
        <v>14</v>
      </c>
      <c r="M19" s="15"/>
    </row>
    <row r="20" spans="1:19" ht="47.25" customHeight="1" x14ac:dyDescent="0.2">
      <c r="A20" s="8"/>
      <c r="B20" s="16" t="s">
        <v>15</v>
      </c>
      <c r="C20" s="16" t="s">
        <v>16</v>
      </c>
      <c r="D20" s="10"/>
      <c r="E20" s="16" t="s">
        <v>17</v>
      </c>
      <c r="F20" s="17" t="s">
        <v>18</v>
      </c>
      <c r="G20" s="12"/>
      <c r="H20" s="18"/>
      <c r="I20" s="10"/>
      <c r="J20" s="16" t="s">
        <v>19</v>
      </c>
      <c r="K20" s="16" t="s">
        <v>20</v>
      </c>
      <c r="L20" s="19" t="s">
        <v>21</v>
      </c>
      <c r="M20" s="19" t="s">
        <v>22</v>
      </c>
    </row>
    <row r="21" spans="1:19" ht="30.75" customHeight="1" x14ac:dyDescent="0.2">
      <c r="A21" s="8"/>
      <c r="B21" s="20">
        <v>1</v>
      </c>
      <c r="C21" s="20">
        <v>2</v>
      </c>
      <c r="D21" s="20">
        <v>3</v>
      </c>
      <c r="E21" s="20">
        <v>4</v>
      </c>
      <c r="F21" s="21">
        <v>5</v>
      </c>
      <c r="G21" s="21">
        <v>6</v>
      </c>
      <c r="H21" s="21" t="s">
        <v>23</v>
      </c>
      <c r="I21" s="20">
        <v>8</v>
      </c>
      <c r="J21" s="16" t="s">
        <v>24</v>
      </c>
      <c r="K21" s="16" t="s">
        <v>25</v>
      </c>
      <c r="L21" s="22" t="s">
        <v>26</v>
      </c>
      <c r="M21" s="22" t="s">
        <v>27</v>
      </c>
      <c r="N21" s="45"/>
    </row>
    <row r="22" spans="1:19" ht="9.75" customHeight="1" x14ac:dyDescent="0.2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</row>
    <row r="23" spans="1:19" ht="27.75" customHeight="1" x14ac:dyDescent="0.2">
      <c r="A23" s="49" t="s">
        <v>32</v>
      </c>
      <c r="B23" s="50">
        <f t="shared" ref="B23:K23" si="3">B25+B32+B39+B47+B49+B56+B63+B75+B87</f>
        <v>100260570</v>
      </c>
      <c r="C23" s="50">
        <f t="shared" si="3"/>
        <v>96369980</v>
      </c>
      <c r="D23" s="50">
        <f t="shared" si="3"/>
        <v>43727372</v>
      </c>
      <c r="E23" s="50">
        <f t="shared" si="3"/>
        <v>22594580.039999999</v>
      </c>
      <c r="F23" s="50">
        <f t="shared" si="3"/>
        <v>1355602</v>
      </c>
      <c r="G23" s="50">
        <f t="shared" si="3"/>
        <v>2783182</v>
      </c>
      <c r="H23" s="50">
        <f t="shared" si="3"/>
        <v>26681053.039999999</v>
      </c>
      <c r="I23" s="50">
        <f t="shared" si="3"/>
        <v>18799243</v>
      </c>
      <c r="J23" s="50">
        <f t="shared" si="3"/>
        <v>17046318.960000001</v>
      </c>
      <c r="K23" s="50">
        <f t="shared" si="3"/>
        <v>69688926.960000008</v>
      </c>
      <c r="L23" s="30">
        <f>+E23/D23*100</f>
        <v>51.671479456849134</v>
      </c>
      <c r="M23" s="30">
        <f>+E23/C23*100</f>
        <v>23.445662269515879</v>
      </c>
      <c r="N23" s="45"/>
      <c r="O23" s="45"/>
      <c r="P23" s="45"/>
      <c r="Q23" s="45"/>
      <c r="R23" s="45"/>
      <c r="S23" s="45"/>
    </row>
    <row r="24" spans="1:19" ht="6.75" customHeight="1" x14ac:dyDescent="0.2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  <c r="M24" s="53"/>
      <c r="N24" s="45"/>
      <c r="O24" s="45"/>
      <c r="P24" s="45"/>
      <c r="Q24" s="45"/>
      <c r="R24" s="45"/>
      <c r="S24" s="45"/>
    </row>
    <row r="25" spans="1:19" s="58" customFormat="1" ht="24.95" customHeight="1" x14ac:dyDescent="0.2">
      <c r="A25" s="54" t="s">
        <v>33</v>
      </c>
      <c r="B25" s="55">
        <f>B26+B31</f>
        <v>20342097</v>
      </c>
      <c r="C25" s="55">
        <f>C26+C31</f>
        <v>20490115</v>
      </c>
      <c r="D25" s="55">
        <f t="shared" ref="D25" si="4">D26+D31</f>
        <v>6493030</v>
      </c>
      <c r="E25" s="55">
        <f>E26+E31</f>
        <v>4982196.04</v>
      </c>
      <c r="F25" s="55">
        <f>SUM(F26+F31)</f>
        <v>0</v>
      </c>
      <c r="G25" s="55">
        <f>SUM(G26+G31)</f>
        <v>0</v>
      </c>
      <c r="H25" s="55">
        <f>SUM(H26+H31)</f>
        <v>4982196.04</v>
      </c>
      <c r="I25" s="55">
        <f>SUM(I26+I31)</f>
        <v>4765912</v>
      </c>
      <c r="J25" s="56">
        <f>+D25-H25</f>
        <v>1510833.96</v>
      </c>
      <c r="K25" s="56">
        <f>+C25-H25</f>
        <v>15507918.960000001</v>
      </c>
      <c r="L25" s="57">
        <f>+E25/D25*100</f>
        <v>76.731449569769424</v>
      </c>
      <c r="M25" s="57">
        <f>+E25/C25*100</f>
        <v>24.315119949302382</v>
      </c>
    </row>
    <row r="26" spans="1:19" ht="18" customHeight="1" x14ac:dyDescent="0.2">
      <c r="A26" s="59" t="s">
        <v>34</v>
      </c>
      <c r="B26" s="60">
        <f>SUM(B27:B30)</f>
        <v>3311797</v>
      </c>
      <c r="C26" s="60">
        <f t="shared" ref="C26:E26" si="5">SUM(C27:C30)</f>
        <v>3310317</v>
      </c>
      <c r="D26" s="60">
        <f t="shared" si="5"/>
        <v>2038161</v>
      </c>
      <c r="E26" s="60">
        <f t="shared" si="5"/>
        <v>741887.04</v>
      </c>
      <c r="F26" s="60">
        <f>SUM(F27:F30)</f>
        <v>0</v>
      </c>
      <c r="G26" s="60">
        <f>SUM(G27:G30)</f>
        <v>0</v>
      </c>
      <c r="H26" s="60">
        <f>SUM(H27:H30)</f>
        <v>741887.04</v>
      </c>
      <c r="I26" s="60">
        <f>SUM(I27:I30)</f>
        <v>692478</v>
      </c>
      <c r="J26" s="61">
        <f t="shared" ref="J26:J89" si="6">+D26-H26</f>
        <v>1296273.96</v>
      </c>
      <c r="K26" s="61">
        <f t="shared" ref="K26:K89" si="7">+C26-H26</f>
        <v>2568429.96</v>
      </c>
      <c r="L26" s="62">
        <f t="shared" ref="L26:L89" si="8">+E26/D26*100</f>
        <v>36.399825136483329</v>
      </c>
      <c r="M26" s="62">
        <f t="shared" ref="M26:M89" si="9">+H26/C26*100</f>
        <v>22.411359395489917</v>
      </c>
    </row>
    <row r="27" spans="1:19" s="67" customFormat="1" ht="18" customHeight="1" x14ac:dyDescent="0.25">
      <c r="A27" s="63" t="str">
        <f>+[1]FUNCIONAMIENTO!A2</f>
        <v>Consejo Municipal</v>
      </c>
      <c r="B27" s="35">
        <f>+[1]FUNCIONAMIENTO!B4</f>
        <v>1267880</v>
      </c>
      <c r="C27" s="35">
        <v>1198697</v>
      </c>
      <c r="D27" s="35">
        <v>531152</v>
      </c>
      <c r="E27" s="35">
        <v>307918</v>
      </c>
      <c r="F27" s="64">
        <v>0</v>
      </c>
      <c r="G27" s="64"/>
      <c r="H27" s="64">
        <f>+E27+F27+G27</f>
        <v>307918</v>
      </c>
      <c r="I27" s="35">
        <v>307918</v>
      </c>
      <c r="J27" s="65">
        <f t="shared" si="6"/>
        <v>223234</v>
      </c>
      <c r="K27" s="65">
        <f t="shared" si="7"/>
        <v>890779</v>
      </c>
      <c r="L27" s="66">
        <f t="shared" si="8"/>
        <v>57.971729373136128</v>
      </c>
      <c r="M27" s="66">
        <f t="shared" si="9"/>
        <v>25.687725922397401</v>
      </c>
    </row>
    <row r="28" spans="1:19" ht="18" customHeight="1" x14ac:dyDescent="0.25">
      <c r="A28" s="63" t="s">
        <v>35</v>
      </c>
      <c r="B28" s="64">
        <f>+[1]FUNCIONAMIENTO!B23</f>
        <v>1304947</v>
      </c>
      <c r="C28" s="64">
        <v>1372650</v>
      </c>
      <c r="D28" s="64">
        <v>1188001</v>
      </c>
      <c r="E28" s="64">
        <v>284783</v>
      </c>
      <c r="F28" s="64">
        <v>0</v>
      </c>
      <c r="G28" s="64"/>
      <c r="H28" s="64">
        <f t="shared" ref="H28:H31" si="10">+E28+F28+G28</f>
        <v>284783</v>
      </c>
      <c r="I28" s="68">
        <v>265792</v>
      </c>
      <c r="J28" s="65">
        <f t="shared" si="6"/>
        <v>903218</v>
      </c>
      <c r="K28" s="65">
        <f t="shared" si="7"/>
        <v>1087867</v>
      </c>
      <c r="L28" s="66">
        <f t="shared" si="8"/>
        <v>23.97161281850773</v>
      </c>
      <c r="M28" s="66">
        <f t="shared" si="9"/>
        <v>20.74694933158489</v>
      </c>
    </row>
    <row r="29" spans="1:19" s="67" customFormat="1" ht="18" customHeight="1" x14ac:dyDescent="0.25">
      <c r="A29" s="63" t="s">
        <v>36</v>
      </c>
      <c r="B29" s="64">
        <f>+[1]FUNCIONAMIENTO!B60</f>
        <v>577434</v>
      </c>
      <c r="C29" s="64">
        <f>+[1]FUNCIONAMIENTO!C60</f>
        <v>577434</v>
      </c>
      <c r="D29" s="64">
        <v>187398</v>
      </c>
      <c r="E29" s="64">
        <v>138960.04</v>
      </c>
      <c r="F29" s="64">
        <v>0</v>
      </c>
      <c r="G29" s="64"/>
      <c r="H29" s="64">
        <f t="shared" si="10"/>
        <v>138960.04</v>
      </c>
      <c r="I29" s="68">
        <v>110554</v>
      </c>
      <c r="J29" s="65">
        <f t="shared" si="6"/>
        <v>48437.959999999992</v>
      </c>
      <c r="K29" s="65">
        <f t="shared" si="7"/>
        <v>438473.95999999996</v>
      </c>
      <c r="L29" s="66">
        <f t="shared" si="8"/>
        <v>74.152360217291545</v>
      </c>
      <c r="M29" s="66">
        <f t="shared" si="9"/>
        <v>24.065094885302909</v>
      </c>
    </row>
    <row r="30" spans="1:19" ht="18" customHeight="1" x14ac:dyDescent="0.25">
      <c r="A30" s="63" t="s">
        <v>37</v>
      </c>
      <c r="B30" s="64">
        <f>+[1]FUNCIONAMIENTO!B87</f>
        <v>161536</v>
      </c>
      <c r="C30" s="64">
        <f>+[1]FUNCIONAMIENTO!C87</f>
        <v>161536</v>
      </c>
      <c r="D30" s="64">
        <v>131610</v>
      </c>
      <c r="E30" s="64">
        <v>10226</v>
      </c>
      <c r="F30" s="64">
        <v>0</v>
      </c>
      <c r="G30" s="64"/>
      <c r="H30" s="64">
        <f t="shared" si="10"/>
        <v>10226</v>
      </c>
      <c r="I30" s="68">
        <v>8214</v>
      </c>
      <c r="J30" s="65">
        <f t="shared" si="6"/>
        <v>121384</v>
      </c>
      <c r="K30" s="65">
        <f t="shared" si="7"/>
        <v>151310</v>
      </c>
      <c r="L30" s="66">
        <f t="shared" si="8"/>
        <v>7.7699262973938161</v>
      </c>
      <c r="M30" s="66">
        <f t="shared" si="9"/>
        <v>6.3304774167987325</v>
      </c>
    </row>
    <row r="31" spans="1:19" s="67" customFormat="1" ht="18" customHeight="1" x14ac:dyDescent="0.25">
      <c r="A31" s="59" t="s">
        <v>38</v>
      </c>
      <c r="B31" s="69">
        <f>+[1]FUNCIONAMIENTO!B272</f>
        <v>17030300</v>
      </c>
      <c r="C31" s="69">
        <v>17179798</v>
      </c>
      <c r="D31" s="69">
        <v>4454869</v>
      </c>
      <c r="E31" s="69">
        <v>4240309</v>
      </c>
      <c r="F31" s="69">
        <v>0</v>
      </c>
      <c r="G31" s="70"/>
      <c r="H31" s="64">
        <f t="shared" si="10"/>
        <v>4240309</v>
      </c>
      <c r="I31" s="71">
        <v>4073434</v>
      </c>
      <c r="J31" s="61">
        <f t="shared" si="6"/>
        <v>214560</v>
      </c>
      <c r="K31" s="61">
        <f t="shared" si="7"/>
        <v>12939489</v>
      </c>
      <c r="L31" s="62">
        <f t="shared" si="8"/>
        <v>95.183696759657792</v>
      </c>
      <c r="M31" s="62">
        <f t="shared" si="9"/>
        <v>24.681949112556502</v>
      </c>
    </row>
    <row r="32" spans="1:19" s="58" customFormat="1" ht="24.95" customHeight="1" x14ac:dyDescent="0.2">
      <c r="A32" s="54" t="s">
        <v>39</v>
      </c>
      <c r="B32" s="55">
        <f>+B33+B35+B37</f>
        <v>14622927</v>
      </c>
      <c r="C32" s="55">
        <f>+C33+C35+C37</f>
        <v>14790411</v>
      </c>
      <c r="D32" s="55">
        <f t="shared" ref="D32" si="11">+D33+D35+D37</f>
        <v>7019984</v>
      </c>
      <c r="E32" s="55">
        <f>+E33+E35+E37</f>
        <v>2122586</v>
      </c>
      <c r="F32" s="55">
        <f>+F33+F35+F37</f>
        <v>24095</v>
      </c>
      <c r="G32" s="55">
        <f>+G33+G35+G37</f>
        <v>0</v>
      </c>
      <c r="H32" s="55">
        <f>+H33+H35+H37</f>
        <v>2146681</v>
      </c>
      <c r="I32" s="55">
        <f>+I33+I35+I37</f>
        <v>1580655</v>
      </c>
      <c r="J32" s="56">
        <f t="shared" si="6"/>
        <v>4873303</v>
      </c>
      <c r="K32" s="56">
        <f t="shared" si="7"/>
        <v>12643730</v>
      </c>
      <c r="L32" s="57">
        <f t="shared" si="8"/>
        <v>30.236336720995379</v>
      </c>
      <c r="M32" s="57">
        <f t="shared" si="9"/>
        <v>14.514005053679712</v>
      </c>
    </row>
    <row r="33" spans="1:15" s="67" customFormat="1" ht="18" customHeight="1" x14ac:dyDescent="0.2">
      <c r="A33" s="59" t="s">
        <v>40</v>
      </c>
      <c r="B33" s="60">
        <f>+B34</f>
        <v>3158509</v>
      </c>
      <c r="C33" s="60">
        <f t="shared" ref="C33:I37" si="12">+C34</f>
        <v>3168709</v>
      </c>
      <c r="D33" s="60">
        <f t="shared" si="12"/>
        <v>2150547</v>
      </c>
      <c r="E33" s="60">
        <f t="shared" si="12"/>
        <v>465090</v>
      </c>
      <c r="F33" s="60">
        <f>+F34</f>
        <v>24095</v>
      </c>
      <c r="G33" s="60">
        <f>+G34</f>
        <v>0</v>
      </c>
      <c r="H33" s="60">
        <f>+H34</f>
        <v>489185</v>
      </c>
      <c r="I33" s="60">
        <f t="shared" si="12"/>
        <v>334676</v>
      </c>
      <c r="J33" s="61">
        <f t="shared" si="6"/>
        <v>1661362</v>
      </c>
      <c r="K33" s="61">
        <f t="shared" si="7"/>
        <v>2679524</v>
      </c>
      <c r="L33" s="66">
        <f t="shared" si="8"/>
        <v>21.626590816196995</v>
      </c>
      <c r="M33" s="66">
        <f t="shared" si="9"/>
        <v>15.43799067696024</v>
      </c>
    </row>
    <row r="34" spans="1:15" ht="18" customHeight="1" x14ac:dyDescent="0.25">
      <c r="A34" s="63" t="s">
        <v>41</v>
      </c>
      <c r="B34" s="64">
        <f>+[1]FUNCIONAMIENTO!B345</f>
        <v>3158509</v>
      </c>
      <c r="C34" s="64">
        <v>3168709</v>
      </c>
      <c r="D34" s="64">
        <v>2150547</v>
      </c>
      <c r="E34" s="64">
        <v>465090</v>
      </c>
      <c r="F34" s="64">
        <v>24095</v>
      </c>
      <c r="G34" s="68"/>
      <c r="H34" s="64">
        <f>+E34+F34+G34</f>
        <v>489185</v>
      </c>
      <c r="I34" s="68">
        <v>334676</v>
      </c>
      <c r="J34" s="65">
        <f t="shared" si="6"/>
        <v>1661362</v>
      </c>
      <c r="K34" s="65">
        <f t="shared" si="7"/>
        <v>2679524</v>
      </c>
      <c r="L34" s="66">
        <f t="shared" si="8"/>
        <v>21.626590816196995</v>
      </c>
      <c r="M34" s="66">
        <f t="shared" si="9"/>
        <v>15.43799067696024</v>
      </c>
    </row>
    <row r="35" spans="1:15" x14ac:dyDescent="0.2">
      <c r="A35" s="59" t="s">
        <v>42</v>
      </c>
      <c r="B35" s="60">
        <f>+B36</f>
        <v>741146</v>
      </c>
      <c r="C35" s="60">
        <f t="shared" ref="C35:E35" si="13">+C36</f>
        <v>740016</v>
      </c>
      <c r="D35" s="60">
        <f t="shared" si="13"/>
        <v>286921</v>
      </c>
      <c r="E35" s="60">
        <f t="shared" si="13"/>
        <v>169090</v>
      </c>
      <c r="F35" s="60">
        <f>+F36</f>
        <v>0</v>
      </c>
      <c r="G35" s="60">
        <f>+G36</f>
        <v>0</v>
      </c>
      <c r="H35" s="60">
        <f>+H36</f>
        <v>169090</v>
      </c>
      <c r="I35" s="60">
        <f t="shared" si="12"/>
        <v>133541</v>
      </c>
      <c r="J35" s="61">
        <f t="shared" si="6"/>
        <v>117831</v>
      </c>
      <c r="K35" s="61">
        <f t="shared" si="7"/>
        <v>570926</v>
      </c>
      <c r="L35" s="62">
        <f t="shared" si="8"/>
        <v>58.932598171622153</v>
      </c>
      <c r="M35" s="66">
        <f t="shared" si="9"/>
        <v>22.849505956627965</v>
      </c>
      <c r="O35" s="72"/>
    </row>
    <row r="36" spans="1:15" s="67" customFormat="1" x14ac:dyDescent="0.25">
      <c r="A36" s="63" t="s">
        <v>43</v>
      </c>
      <c r="B36" s="64">
        <f>+[1]FUNCIONAMIENTO!B399</f>
        <v>741146</v>
      </c>
      <c r="C36" s="64">
        <v>740016</v>
      </c>
      <c r="D36" s="64">
        <v>286921</v>
      </c>
      <c r="E36" s="64">
        <v>169090</v>
      </c>
      <c r="F36" s="64">
        <f>+[1]FUNCIONAMIENTO!F399</f>
        <v>0</v>
      </c>
      <c r="G36" s="68"/>
      <c r="H36" s="64">
        <f>+E36+F36+G36</f>
        <v>169090</v>
      </c>
      <c r="I36" s="68">
        <v>133541</v>
      </c>
      <c r="J36" s="65">
        <f t="shared" si="6"/>
        <v>117831</v>
      </c>
      <c r="K36" s="65">
        <f t="shared" si="7"/>
        <v>570926</v>
      </c>
      <c r="L36" s="66">
        <f t="shared" si="8"/>
        <v>58.932598171622153</v>
      </c>
      <c r="M36" s="66">
        <f t="shared" si="9"/>
        <v>22.849505956627965</v>
      </c>
    </row>
    <row r="37" spans="1:15" x14ac:dyDescent="0.2">
      <c r="A37" s="59" t="s">
        <v>44</v>
      </c>
      <c r="B37" s="60">
        <f>+B38</f>
        <v>10723272</v>
      </c>
      <c r="C37" s="60">
        <f t="shared" ref="C37:E37" si="14">+C38</f>
        <v>10881686</v>
      </c>
      <c r="D37" s="60">
        <f t="shared" si="14"/>
        <v>4582516</v>
      </c>
      <c r="E37" s="60">
        <f t="shared" si="14"/>
        <v>1488406</v>
      </c>
      <c r="F37" s="60">
        <f>+F38</f>
        <v>0</v>
      </c>
      <c r="G37" s="60">
        <f>+G38</f>
        <v>0</v>
      </c>
      <c r="H37" s="60">
        <f>+H38</f>
        <v>1488406</v>
      </c>
      <c r="I37" s="60">
        <f t="shared" si="12"/>
        <v>1112438</v>
      </c>
      <c r="J37" s="61">
        <f t="shared" si="6"/>
        <v>3094110</v>
      </c>
      <c r="K37" s="61">
        <f t="shared" si="7"/>
        <v>9393280</v>
      </c>
      <c r="L37" s="62">
        <f t="shared" si="8"/>
        <v>32.480104815782425</v>
      </c>
      <c r="M37" s="66">
        <f t="shared" si="9"/>
        <v>13.678082605949115</v>
      </c>
    </row>
    <row r="38" spans="1:15" x14ac:dyDescent="0.25">
      <c r="A38" s="63" t="s">
        <v>45</v>
      </c>
      <c r="B38" s="64">
        <f>+[1]FUNCIONAMIENTO!B444</f>
        <v>10723272</v>
      </c>
      <c r="C38" s="64">
        <v>10881686</v>
      </c>
      <c r="D38" s="64">
        <v>4582516</v>
      </c>
      <c r="E38" s="64">
        <v>1488406</v>
      </c>
      <c r="F38" s="64">
        <f>+[1]FUNCIONAMIENTO!F444</f>
        <v>0</v>
      </c>
      <c r="G38" s="68"/>
      <c r="H38" s="64">
        <f>+E38+F38+G38</f>
        <v>1488406</v>
      </c>
      <c r="I38" s="68">
        <v>1112438</v>
      </c>
      <c r="J38" s="65">
        <f>+D38-H38</f>
        <v>3094110</v>
      </c>
      <c r="K38" s="65">
        <f t="shared" si="7"/>
        <v>9393280</v>
      </c>
      <c r="L38" s="66">
        <f t="shared" si="8"/>
        <v>32.480104815782425</v>
      </c>
      <c r="M38" s="66">
        <f t="shared" si="9"/>
        <v>13.678082605949115</v>
      </c>
    </row>
    <row r="39" spans="1:15" s="73" customFormat="1" ht="24.95" customHeight="1" x14ac:dyDescent="0.2">
      <c r="A39" s="54" t="s">
        <v>46</v>
      </c>
      <c r="B39" s="55">
        <f>+B40+B43+B45</f>
        <v>1999387</v>
      </c>
      <c r="C39" s="55">
        <f>+C40+C43+C45</f>
        <v>1892898</v>
      </c>
      <c r="D39" s="55">
        <f t="shared" ref="D39" si="15">+D40+D43+D45</f>
        <v>1043774</v>
      </c>
      <c r="E39" s="55">
        <f>+E40+E43+E45</f>
        <v>847014</v>
      </c>
      <c r="F39" s="55">
        <f>+F40+F43+F45</f>
        <v>0</v>
      </c>
      <c r="G39" s="55">
        <f t="shared" ref="G39:H39" si="16">+G40+G43+G45</f>
        <v>5000</v>
      </c>
      <c r="H39" s="55">
        <f t="shared" si="16"/>
        <v>852014</v>
      </c>
      <c r="I39" s="55">
        <f>I40+I43+I45</f>
        <v>350079</v>
      </c>
      <c r="J39" s="56">
        <f t="shared" si="6"/>
        <v>191760</v>
      </c>
      <c r="K39" s="56">
        <f t="shared" si="7"/>
        <v>1040884</v>
      </c>
      <c r="L39" s="57">
        <f t="shared" si="8"/>
        <v>81.149175971043547</v>
      </c>
      <c r="M39" s="57">
        <f t="shared" si="9"/>
        <v>45.011088817252698</v>
      </c>
    </row>
    <row r="40" spans="1:15" x14ac:dyDescent="0.2">
      <c r="A40" s="59" t="s">
        <v>47</v>
      </c>
      <c r="B40" s="60">
        <f>+B41+B42</f>
        <v>514741</v>
      </c>
      <c r="C40" s="60">
        <f>+C41+C42</f>
        <v>512621</v>
      </c>
      <c r="D40" s="60">
        <f t="shared" ref="D40:E40" si="17">+D41+D42</f>
        <v>234965</v>
      </c>
      <c r="E40" s="60">
        <f t="shared" si="17"/>
        <v>199448</v>
      </c>
      <c r="F40" s="60">
        <f>SUM(F41:F42)</f>
        <v>0</v>
      </c>
      <c r="G40" s="60">
        <f>SUM(G41:G42)</f>
        <v>0</v>
      </c>
      <c r="H40" s="60">
        <f>SUM(H41:H42)</f>
        <v>199448</v>
      </c>
      <c r="I40" s="60">
        <f>SUM(I41:I42)</f>
        <v>187077</v>
      </c>
      <c r="J40" s="61">
        <f t="shared" si="6"/>
        <v>35517</v>
      </c>
      <c r="K40" s="61">
        <f t="shared" si="7"/>
        <v>313173</v>
      </c>
      <c r="L40" s="62">
        <f t="shared" si="8"/>
        <v>84.884131679186254</v>
      </c>
      <c r="M40" s="66">
        <f t="shared" si="9"/>
        <v>38.907496961692942</v>
      </c>
    </row>
    <row r="41" spans="1:15" s="67" customFormat="1" x14ac:dyDescent="0.25">
      <c r="A41" s="63" t="s">
        <v>48</v>
      </c>
      <c r="B41" s="64">
        <f>+[1]FUNCIONAMIENTO!B474</f>
        <v>245791</v>
      </c>
      <c r="C41" s="64">
        <v>243671</v>
      </c>
      <c r="D41" s="64">
        <v>76875</v>
      </c>
      <c r="E41" s="64">
        <v>55884</v>
      </c>
      <c r="F41" s="64">
        <f>+[1]FUNCIONAMIENTO!F474</f>
        <v>0</v>
      </c>
      <c r="G41" s="64"/>
      <c r="H41" s="64">
        <f>+E41+F41+G41</f>
        <v>55884</v>
      </c>
      <c r="I41" s="68">
        <v>44368</v>
      </c>
      <c r="J41" s="65">
        <f t="shared" si="6"/>
        <v>20991</v>
      </c>
      <c r="K41" s="65">
        <f t="shared" si="7"/>
        <v>187787</v>
      </c>
      <c r="L41" s="66">
        <f t="shared" si="8"/>
        <v>72.694634146341457</v>
      </c>
      <c r="M41" s="66">
        <f t="shared" si="9"/>
        <v>22.93420226452881</v>
      </c>
    </row>
    <row r="42" spans="1:15" x14ac:dyDescent="0.25">
      <c r="A42" s="63" t="s">
        <v>49</v>
      </c>
      <c r="B42" s="64">
        <f>+[1]FUNCIONAMIENTO!B499</f>
        <v>268950</v>
      </c>
      <c r="C42" s="64">
        <f>+[1]FUNCIONAMIENTO!C499</f>
        <v>268950</v>
      </c>
      <c r="D42" s="64">
        <v>158090</v>
      </c>
      <c r="E42" s="64">
        <v>143564</v>
      </c>
      <c r="F42" s="64">
        <v>0</v>
      </c>
      <c r="G42" s="64"/>
      <c r="H42" s="64">
        <f>+E42+F42+G42</f>
        <v>143564</v>
      </c>
      <c r="I42" s="68">
        <v>142709</v>
      </c>
      <c r="J42" s="65">
        <f t="shared" si="6"/>
        <v>14526</v>
      </c>
      <c r="K42" s="65">
        <f t="shared" si="7"/>
        <v>125386</v>
      </c>
      <c r="L42" s="66">
        <f t="shared" si="8"/>
        <v>90.811563033714975</v>
      </c>
      <c r="M42" s="66">
        <f t="shared" si="9"/>
        <v>53.379438557352664</v>
      </c>
    </row>
    <row r="43" spans="1:15" x14ac:dyDescent="0.25">
      <c r="A43" s="59" t="s">
        <v>50</v>
      </c>
      <c r="B43" s="69">
        <f>+B44</f>
        <v>1264241</v>
      </c>
      <c r="C43" s="69">
        <f>+C44</f>
        <v>1159752</v>
      </c>
      <c r="D43" s="69">
        <f t="shared" ref="D43:E43" si="18">+D44</f>
        <v>690192</v>
      </c>
      <c r="E43" s="71">
        <f t="shared" si="18"/>
        <v>602752</v>
      </c>
      <c r="F43" s="69">
        <f>+F44</f>
        <v>0</v>
      </c>
      <c r="G43" s="69">
        <f>+G44</f>
        <v>5000</v>
      </c>
      <c r="H43" s="69">
        <f>+H44</f>
        <v>607752</v>
      </c>
      <c r="I43" s="71">
        <f>+I44</f>
        <v>133293</v>
      </c>
      <c r="J43" s="61">
        <f t="shared" si="6"/>
        <v>82440</v>
      </c>
      <c r="K43" s="61">
        <f t="shared" si="7"/>
        <v>552000</v>
      </c>
      <c r="L43" s="62">
        <f t="shared" si="8"/>
        <v>87.331061501727064</v>
      </c>
      <c r="M43" s="66">
        <f t="shared" si="9"/>
        <v>52.403617325083296</v>
      </c>
    </row>
    <row r="44" spans="1:15" s="67" customFormat="1" x14ac:dyDescent="0.25">
      <c r="A44" s="63" t="s">
        <v>51</v>
      </c>
      <c r="B44" s="64">
        <f>+[1]FUNCIONAMIENTO!B541</f>
        <v>1264241</v>
      </c>
      <c r="C44" s="64">
        <v>1159752</v>
      </c>
      <c r="D44" s="64">
        <v>690192</v>
      </c>
      <c r="E44" s="64">
        <v>602752</v>
      </c>
      <c r="F44" s="64">
        <f>+[1]FUNCIONAMIENTO!F541</f>
        <v>0</v>
      </c>
      <c r="G44" s="68">
        <v>5000</v>
      </c>
      <c r="H44" s="64">
        <f>+E44+F44+G44</f>
        <v>607752</v>
      </c>
      <c r="I44" s="68">
        <v>133293</v>
      </c>
      <c r="J44" s="65">
        <f t="shared" si="6"/>
        <v>82440</v>
      </c>
      <c r="K44" s="65">
        <f t="shared" si="7"/>
        <v>552000</v>
      </c>
      <c r="L44" s="66">
        <f t="shared" si="8"/>
        <v>87.331061501727064</v>
      </c>
      <c r="M44" s="66">
        <f t="shared" si="9"/>
        <v>52.403617325083296</v>
      </c>
    </row>
    <row r="45" spans="1:15" x14ac:dyDescent="0.25">
      <c r="A45" s="59" t="s">
        <v>52</v>
      </c>
      <c r="B45" s="69">
        <f>+B46</f>
        <v>220405</v>
      </c>
      <c r="C45" s="69">
        <f>+C46</f>
        <v>220525</v>
      </c>
      <c r="D45" s="69">
        <f t="shared" ref="D45:E45" si="19">+D46</f>
        <v>118617</v>
      </c>
      <c r="E45" s="71">
        <f t="shared" si="19"/>
        <v>44814</v>
      </c>
      <c r="F45" s="69">
        <f>+F46</f>
        <v>0</v>
      </c>
      <c r="G45" s="69">
        <f>+G46</f>
        <v>0</v>
      </c>
      <c r="H45" s="69">
        <f>+H46</f>
        <v>44814</v>
      </c>
      <c r="I45" s="71">
        <f>+I46</f>
        <v>29709</v>
      </c>
      <c r="J45" s="61">
        <f t="shared" si="6"/>
        <v>73803</v>
      </c>
      <c r="K45" s="61">
        <f t="shared" si="7"/>
        <v>175711</v>
      </c>
      <c r="L45" s="62">
        <f t="shared" si="8"/>
        <v>37.780419332810645</v>
      </c>
      <c r="M45" s="66">
        <f t="shared" si="9"/>
        <v>20.321505498242828</v>
      </c>
    </row>
    <row r="46" spans="1:15" s="67" customFormat="1" x14ac:dyDescent="0.25">
      <c r="A46" s="63" t="s">
        <v>53</v>
      </c>
      <c r="B46" s="64">
        <f>+[1]FUNCIONAMIENTO!B574</f>
        <v>220405</v>
      </c>
      <c r="C46" s="64">
        <v>220525</v>
      </c>
      <c r="D46" s="64">
        <v>118617</v>
      </c>
      <c r="E46" s="64">
        <v>44814</v>
      </c>
      <c r="F46" s="64">
        <f>+[1]FUNCIONAMIENTO!F574</f>
        <v>0</v>
      </c>
      <c r="G46" s="64"/>
      <c r="H46" s="64">
        <f>+E46+F46+G46</f>
        <v>44814</v>
      </c>
      <c r="I46" s="68">
        <v>29709</v>
      </c>
      <c r="J46" s="65">
        <f t="shared" si="6"/>
        <v>73803</v>
      </c>
      <c r="K46" s="65">
        <f t="shared" si="7"/>
        <v>175711</v>
      </c>
      <c r="L46" s="66">
        <f t="shared" si="8"/>
        <v>37.780419332810645</v>
      </c>
      <c r="M46" s="66">
        <f t="shared" si="9"/>
        <v>20.321505498242828</v>
      </c>
      <c r="N46" s="74"/>
      <c r="O46" s="74"/>
    </row>
    <row r="47" spans="1:15" s="58" customFormat="1" ht="24.95" customHeight="1" x14ac:dyDescent="0.2">
      <c r="A47" s="54" t="s">
        <v>54</v>
      </c>
      <c r="B47" s="55">
        <f>+B48</f>
        <v>5078813</v>
      </c>
      <c r="C47" s="55">
        <f>+C48</f>
        <v>2567120</v>
      </c>
      <c r="D47" s="55">
        <f t="shared" ref="D47" si="20">+D48</f>
        <v>1130107</v>
      </c>
      <c r="E47" s="55">
        <f>+E48</f>
        <v>538515</v>
      </c>
      <c r="F47" s="55">
        <f t="shared" ref="F47:H47" si="21">+F48</f>
        <v>277</v>
      </c>
      <c r="G47" s="55">
        <f t="shared" si="21"/>
        <v>307</v>
      </c>
      <c r="H47" s="55">
        <f t="shared" si="21"/>
        <v>539099</v>
      </c>
      <c r="I47" s="55">
        <f>I48</f>
        <v>521856</v>
      </c>
      <c r="J47" s="56">
        <f t="shared" si="6"/>
        <v>591008</v>
      </c>
      <c r="K47" s="56">
        <f t="shared" si="7"/>
        <v>2028021</v>
      </c>
      <c r="L47" s="75">
        <f t="shared" si="8"/>
        <v>47.651682539794905</v>
      </c>
      <c r="M47" s="75">
        <f t="shared" si="9"/>
        <v>21.000148025803234</v>
      </c>
    </row>
    <row r="48" spans="1:15" x14ac:dyDescent="0.25">
      <c r="A48" s="59" t="s">
        <v>55</v>
      </c>
      <c r="B48" s="69">
        <f>+[1]FUNCIONAMIENTO!B609</f>
        <v>5078813</v>
      </c>
      <c r="C48" s="69">
        <v>2567120</v>
      </c>
      <c r="D48" s="69">
        <v>1130107</v>
      </c>
      <c r="E48" s="69">
        <v>538515</v>
      </c>
      <c r="F48" s="69">
        <v>277</v>
      </c>
      <c r="G48" s="76">
        <v>307</v>
      </c>
      <c r="H48" s="76">
        <f>+E48+F48+G48</f>
        <v>539099</v>
      </c>
      <c r="I48" s="71">
        <v>521856</v>
      </c>
      <c r="J48" s="61">
        <f t="shared" si="6"/>
        <v>591008</v>
      </c>
      <c r="K48" s="61">
        <f t="shared" si="7"/>
        <v>2028021</v>
      </c>
      <c r="L48" s="62">
        <f t="shared" si="8"/>
        <v>47.651682539794905</v>
      </c>
      <c r="M48" s="66">
        <f t="shared" si="9"/>
        <v>21.000148025803234</v>
      </c>
    </row>
    <row r="49" spans="1:14" s="58" customFormat="1" ht="24.95" customHeight="1" x14ac:dyDescent="0.25">
      <c r="A49" s="77" t="s">
        <v>56</v>
      </c>
      <c r="B49" s="78">
        <f>+B50</f>
        <v>9720416</v>
      </c>
      <c r="C49" s="78">
        <f>+C50</f>
        <v>9632405</v>
      </c>
      <c r="D49" s="78">
        <f t="shared" ref="D49" si="22">+D50</f>
        <v>5241261</v>
      </c>
      <c r="E49" s="79">
        <f>+E50</f>
        <v>1587918</v>
      </c>
      <c r="F49" s="78">
        <f t="shared" ref="F49:H49" si="23">+F50</f>
        <v>389630</v>
      </c>
      <c r="G49" s="78">
        <f t="shared" si="23"/>
        <v>2203033</v>
      </c>
      <c r="H49" s="78">
        <f t="shared" si="23"/>
        <v>4180581</v>
      </c>
      <c r="I49" s="79">
        <f>+I50</f>
        <v>1114538</v>
      </c>
      <c r="J49" s="56">
        <f t="shared" si="6"/>
        <v>1060680</v>
      </c>
      <c r="K49" s="56">
        <f t="shared" si="7"/>
        <v>5451824</v>
      </c>
      <c r="L49" s="75">
        <f t="shared" si="8"/>
        <v>30.296487810853151</v>
      </c>
      <c r="M49" s="75">
        <f t="shared" si="9"/>
        <v>43.401217037697229</v>
      </c>
    </row>
    <row r="50" spans="1:14" x14ac:dyDescent="0.25">
      <c r="A50" s="59" t="str">
        <f>+'[2]PARA TRABAJAR CONEL CUADRO'!$J$687</f>
        <v>SERVICIOS INTERNOS</v>
      </c>
      <c r="B50" s="69">
        <f>+B51+B52+B53+B54+B55</f>
        <v>9720416</v>
      </c>
      <c r="C50" s="69">
        <f t="shared" ref="C50:I50" si="24">+C51+C52+C53+C54+C55</f>
        <v>9632405</v>
      </c>
      <c r="D50" s="69">
        <f t="shared" si="24"/>
        <v>5241261</v>
      </c>
      <c r="E50" s="69">
        <f t="shared" si="24"/>
        <v>1587918</v>
      </c>
      <c r="F50" s="69">
        <f t="shared" si="24"/>
        <v>389630</v>
      </c>
      <c r="G50" s="69">
        <f t="shared" si="24"/>
        <v>2203033</v>
      </c>
      <c r="H50" s="69">
        <f t="shared" si="24"/>
        <v>4180581</v>
      </c>
      <c r="I50" s="71">
        <f t="shared" si="24"/>
        <v>1114538</v>
      </c>
      <c r="J50" s="61">
        <f t="shared" si="6"/>
        <v>1060680</v>
      </c>
      <c r="K50" s="61">
        <f t="shared" si="7"/>
        <v>5451824</v>
      </c>
      <c r="L50" s="62">
        <f t="shared" si="8"/>
        <v>30.296487810853151</v>
      </c>
      <c r="M50" s="66">
        <f t="shared" si="9"/>
        <v>43.401217037697229</v>
      </c>
    </row>
    <row r="51" spans="1:14" x14ac:dyDescent="0.25">
      <c r="A51" s="63" t="str">
        <f>+'[2]PARA TRABAJAR CONEL CUADRO'!$L$687</f>
        <v>Direccion de Servicios Internos</v>
      </c>
      <c r="B51" s="64">
        <f>+[1]FUNCIONAMIENTO!B677</f>
        <v>6430763</v>
      </c>
      <c r="C51" s="64">
        <v>6555253</v>
      </c>
      <c r="D51" s="64">
        <v>3924299</v>
      </c>
      <c r="E51" s="64">
        <v>1046526</v>
      </c>
      <c r="F51" s="64">
        <v>389630</v>
      </c>
      <c r="G51" s="68">
        <v>1903633</v>
      </c>
      <c r="H51" s="64">
        <f t="shared" ref="H51:H55" si="25">+E51+F51+G51</f>
        <v>3339789</v>
      </c>
      <c r="I51" s="68">
        <v>726946</v>
      </c>
      <c r="J51" s="65">
        <f t="shared" si="6"/>
        <v>584510</v>
      </c>
      <c r="K51" s="65">
        <f t="shared" si="7"/>
        <v>3215464</v>
      </c>
      <c r="L51" s="66">
        <f t="shared" si="8"/>
        <v>26.667845645808335</v>
      </c>
      <c r="M51" s="66">
        <f t="shared" si="9"/>
        <v>50.948285291200811</v>
      </c>
    </row>
    <row r="52" spans="1:14" x14ac:dyDescent="0.25">
      <c r="A52" s="63" t="str">
        <f>+'[2]PARA TRABAJAR CONEL CUADRO'!$L$774</f>
        <v>Subdireccion de administracion y servicios</v>
      </c>
      <c r="B52" s="64">
        <f>+[1]FUNCIONAMIENTO!B720</f>
        <v>2168274</v>
      </c>
      <c r="C52" s="64">
        <v>1991043</v>
      </c>
      <c r="D52" s="64">
        <v>782886</v>
      </c>
      <c r="E52" s="64">
        <v>341232</v>
      </c>
      <c r="F52" s="64">
        <f>+[1]FUNCIONAMIENTO!F720</f>
        <v>0</v>
      </c>
      <c r="G52" s="68">
        <v>281402</v>
      </c>
      <c r="H52" s="64">
        <f>+E52+F52+G52</f>
        <v>622634</v>
      </c>
      <c r="I52" s="68">
        <v>255104</v>
      </c>
      <c r="J52" s="65">
        <f t="shared" si="6"/>
        <v>160252</v>
      </c>
      <c r="K52" s="65">
        <f t="shared" si="7"/>
        <v>1368409</v>
      </c>
      <c r="L52" s="66">
        <f t="shared" si="8"/>
        <v>43.586422544278477</v>
      </c>
      <c r="M52" s="66">
        <f t="shared" si="9"/>
        <v>31.271750534769964</v>
      </c>
    </row>
    <row r="53" spans="1:14" x14ac:dyDescent="0.25">
      <c r="A53" s="63" t="str">
        <f>+'[2]PARA TRABAJAR CONEL CUADRO'!$L$830</f>
        <v>Subdireccion de tecnologia de la informacion</v>
      </c>
      <c r="B53" s="64">
        <f>+[1]FUNCIONAMIENTO!B766</f>
        <v>613353</v>
      </c>
      <c r="C53" s="64">
        <v>605108</v>
      </c>
      <c r="D53" s="64">
        <v>344155</v>
      </c>
      <c r="E53" s="64">
        <v>106254</v>
      </c>
      <c r="F53" s="64">
        <f>+[1]FUNCIONAMIENTO!F766</f>
        <v>0</v>
      </c>
      <c r="G53" s="68">
        <v>17498</v>
      </c>
      <c r="H53" s="64">
        <f t="shared" si="25"/>
        <v>123752</v>
      </c>
      <c r="I53" s="68">
        <v>62568</v>
      </c>
      <c r="J53" s="65">
        <f t="shared" si="6"/>
        <v>220403</v>
      </c>
      <c r="K53" s="65">
        <f t="shared" si="7"/>
        <v>481356</v>
      </c>
      <c r="L53" s="66">
        <f t="shared" si="8"/>
        <v>30.873879501968588</v>
      </c>
      <c r="M53" s="66">
        <f t="shared" si="9"/>
        <v>20.451225235825671</v>
      </c>
    </row>
    <row r="54" spans="1:14" x14ac:dyDescent="0.25">
      <c r="A54" s="63" t="str">
        <f>+'[2]PARA TRABAJAR CONEL CUADRO'!$L$877</f>
        <v>Subdireccion de compras</v>
      </c>
      <c r="B54" s="64">
        <f>+[1]FUNCIONAMIENTO!B789</f>
        <v>486026</v>
      </c>
      <c r="C54" s="64">
        <v>467001</v>
      </c>
      <c r="D54" s="64">
        <v>180921</v>
      </c>
      <c r="E54" s="64">
        <v>93906</v>
      </c>
      <c r="F54" s="64">
        <f>+[1]FUNCIONAMIENTO!F789</f>
        <v>0</v>
      </c>
      <c r="G54" s="64"/>
      <c r="H54" s="64">
        <f t="shared" si="25"/>
        <v>93906</v>
      </c>
      <c r="I54" s="68">
        <v>69920</v>
      </c>
      <c r="J54" s="65">
        <f t="shared" si="6"/>
        <v>87015</v>
      </c>
      <c r="K54" s="65">
        <f t="shared" si="7"/>
        <v>373095</v>
      </c>
      <c r="L54" s="66">
        <f t="shared" si="8"/>
        <v>51.904422372195604</v>
      </c>
      <c r="M54" s="66">
        <f t="shared" si="9"/>
        <v>20.108308119254563</v>
      </c>
    </row>
    <row r="55" spans="1:14" s="80" customFormat="1" x14ac:dyDescent="0.25">
      <c r="A55" s="63" t="str">
        <f>+'[2]PARA TRABAJAR CONEL CUADRO'!$L$884</f>
        <v>Departamento de Mejoras Continuas</v>
      </c>
      <c r="B55" s="64">
        <f>+[1]FUNCIONAMIENTO!B797</f>
        <v>22000</v>
      </c>
      <c r="C55" s="64">
        <v>14000</v>
      </c>
      <c r="D55" s="64">
        <v>9000</v>
      </c>
      <c r="E55" s="64">
        <f>+[1]FUNCIONAMIENTO!E797</f>
        <v>0</v>
      </c>
      <c r="F55" s="64">
        <f>+[1]FUNCIONAMIENTO!F797</f>
        <v>0</v>
      </c>
      <c r="G55" s="64">
        <v>500</v>
      </c>
      <c r="H55" s="64">
        <f t="shared" si="25"/>
        <v>500</v>
      </c>
      <c r="I55" s="68">
        <f>+[1]FUNCIONAMIENTO!G797</f>
        <v>0</v>
      </c>
      <c r="J55" s="65">
        <f t="shared" si="6"/>
        <v>8500</v>
      </c>
      <c r="K55" s="65">
        <f t="shared" si="7"/>
        <v>13500</v>
      </c>
      <c r="L55" s="66">
        <v>0</v>
      </c>
      <c r="M55" s="66">
        <v>0</v>
      </c>
    </row>
    <row r="56" spans="1:14" s="82" customFormat="1" ht="24.95" customHeight="1" x14ac:dyDescent="0.25">
      <c r="A56" s="81" t="s">
        <v>57</v>
      </c>
      <c r="B56" s="55">
        <f>+B57+B59+B61</f>
        <v>15993084</v>
      </c>
      <c r="C56" s="55">
        <f>+C57+C59+C61</f>
        <v>15788804</v>
      </c>
      <c r="D56" s="55">
        <f t="shared" ref="D56" si="26">+D57+D59+D61</f>
        <v>7943163</v>
      </c>
      <c r="E56" s="55">
        <f>+E57+E59+E61</f>
        <v>6278397</v>
      </c>
      <c r="F56" s="55">
        <f t="shared" ref="F56" si="27">+F57+F59+F61</f>
        <v>0</v>
      </c>
      <c r="G56" s="55">
        <f>+G57+G59+G61</f>
        <v>3338</v>
      </c>
      <c r="H56" s="55">
        <f>+H57+H59+H61</f>
        <v>6281735</v>
      </c>
      <c r="I56" s="55">
        <f>+I57+I59+I61</f>
        <v>5911939</v>
      </c>
      <c r="J56" s="56">
        <f t="shared" si="6"/>
        <v>1661428</v>
      </c>
      <c r="K56" s="56">
        <f t="shared" si="7"/>
        <v>9507069</v>
      </c>
      <c r="L56" s="75">
        <f t="shared" si="8"/>
        <v>79.041522879487687</v>
      </c>
      <c r="M56" s="75">
        <f t="shared" si="9"/>
        <v>39.786009123933638</v>
      </c>
    </row>
    <row r="57" spans="1:14" s="80" customFormat="1" x14ac:dyDescent="0.25">
      <c r="A57" s="83" t="s">
        <v>58</v>
      </c>
      <c r="B57" s="61">
        <f>+B58</f>
        <v>12953056</v>
      </c>
      <c r="C57" s="61">
        <f t="shared" ref="C57:D57" si="28">+C58</f>
        <v>12755272</v>
      </c>
      <c r="D57" s="61">
        <f t="shared" si="28"/>
        <v>6906039</v>
      </c>
      <c r="E57" s="61">
        <f>+E58</f>
        <v>5583132</v>
      </c>
      <c r="F57" s="61">
        <f>SUM(F58)</f>
        <v>0</v>
      </c>
      <c r="G57" s="61">
        <f>SUM(G58)</f>
        <v>3338</v>
      </c>
      <c r="H57" s="61">
        <f>SUM(H58)</f>
        <v>5586470</v>
      </c>
      <c r="I57" s="61">
        <f>SUM(I58)</f>
        <v>5363448</v>
      </c>
      <c r="J57" s="61">
        <f t="shared" si="6"/>
        <v>1319569</v>
      </c>
      <c r="K57" s="61">
        <f t="shared" si="7"/>
        <v>7168802</v>
      </c>
      <c r="L57" s="62">
        <f t="shared" si="8"/>
        <v>80.844200271675277</v>
      </c>
      <c r="M57" s="66">
        <f t="shared" si="9"/>
        <v>43.797341209187856</v>
      </c>
    </row>
    <row r="58" spans="1:14" s="80" customFormat="1" x14ac:dyDescent="0.25">
      <c r="A58" s="63" t="s">
        <v>59</v>
      </c>
      <c r="B58" s="64">
        <f>+[1]FUNCIONAMIENTO!B835</f>
        <v>12953056</v>
      </c>
      <c r="C58" s="64">
        <v>12755272</v>
      </c>
      <c r="D58" s="64">
        <v>6906039</v>
      </c>
      <c r="E58" s="64">
        <v>5583132</v>
      </c>
      <c r="F58" s="64">
        <f>+[1]FUNCIONAMIENTO!F835</f>
        <v>0</v>
      </c>
      <c r="G58" s="64">
        <v>3338</v>
      </c>
      <c r="H58" s="64">
        <f>+E58+F58+G58</f>
        <v>5586470</v>
      </c>
      <c r="I58" s="68">
        <v>5363448</v>
      </c>
      <c r="J58" s="65">
        <f t="shared" si="6"/>
        <v>1319569</v>
      </c>
      <c r="K58" s="65">
        <f t="shared" si="7"/>
        <v>7168802</v>
      </c>
      <c r="L58" s="66">
        <f t="shared" si="8"/>
        <v>80.844200271675277</v>
      </c>
      <c r="M58" s="66">
        <f t="shared" si="9"/>
        <v>43.797341209187856</v>
      </c>
    </row>
    <row r="59" spans="1:14" s="80" customFormat="1" x14ac:dyDescent="0.25">
      <c r="A59" s="59" t="s">
        <v>60</v>
      </c>
      <c r="B59" s="69">
        <f>+B60</f>
        <v>1764284</v>
      </c>
      <c r="C59" s="69">
        <f t="shared" ref="C59:E59" si="29">+C60</f>
        <v>1760888</v>
      </c>
      <c r="D59" s="69">
        <f t="shared" si="29"/>
        <v>599384</v>
      </c>
      <c r="E59" s="71">
        <f t="shared" si="29"/>
        <v>396544</v>
      </c>
      <c r="F59" s="69">
        <f>+F60</f>
        <v>0</v>
      </c>
      <c r="G59" s="69">
        <f>+G60</f>
        <v>0</v>
      </c>
      <c r="H59" s="69">
        <f>+H60</f>
        <v>396544</v>
      </c>
      <c r="I59" s="71">
        <f>+I60</f>
        <v>316140</v>
      </c>
      <c r="J59" s="61">
        <f t="shared" si="6"/>
        <v>202840</v>
      </c>
      <c r="K59" s="61">
        <f t="shared" si="7"/>
        <v>1364344</v>
      </c>
      <c r="L59" s="62">
        <f t="shared" si="8"/>
        <v>66.158589485204814</v>
      </c>
      <c r="M59" s="66">
        <f t="shared" si="9"/>
        <v>22.519546955854093</v>
      </c>
    </row>
    <row r="60" spans="1:14" s="80" customFormat="1" x14ac:dyDescent="0.25">
      <c r="A60" s="63" t="s">
        <v>61</v>
      </c>
      <c r="B60" s="64">
        <f>+[1]FUNCIONAMIENTO!B857</f>
        <v>1764284</v>
      </c>
      <c r="C60" s="64">
        <v>1760888</v>
      </c>
      <c r="D60" s="64">
        <v>599384</v>
      </c>
      <c r="E60" s="64">
        <v>396544</v>
      </c>
      <c r="F60" s="64">
        <f>+[1]FUNCIONAMIENTO!F857</f>
        <v>0</v>
      </c>
      <c r="G60" s="64"/>
      <c r="H60" s="64">
        <f>+E60+F60+G60</f>
        <v>396544</v>
      </c>
      <c r="I60" s="68">
        <v>316140</v>
      </c>
      <c r="J60" s="65">
        <f t="shared" si="6"/>
        <v>202840</v>
      </c>
      <c r="K60" s="65">
        <f t="shared" si="7"/>
        <v>1364344</v>
      </c>
      <c r="L60" s="66">
        <f t="shared" si="8"/>
        <v>66.158589485204814</v>
      </c>
      <c r="M60" s="66">
        <f t="shared" si="9"/>
        <v>22.519546955854093</v>
      </c>
    </row>
    <row r="61" spans="1:14" s="80" customFormat="1" x14ac:dyDescent="0.25">
      <c r="A61" s="59" t="s">
        <v>62</v>
      </c>
      <c r="B61" s="70">
        <f>+B62</f>
        <v>1275744</v>
      </c>
      <c r="C61" s="70">
        <f t="shared" ref="C61:E61" si="30">+C62</f>
        <v>1272644</v>
      </c>
      <c r="D61" s="70">
        <f t="shared" si="30"/>
        <v>437740</v>
      </c>
      <c r="E61" s="84">
        <f t="shared" si="30"/>
        <v>298721</v>
      </c>
      <c r="F61" s="70">
        <f>+F62</f>
        <v>0</v>
      </c>
      <c r="G61" s="70">
        <f>+G62</f>
        <v>0</v>
      </c>
      <c r="H61" s="70">
        <f>+H62</f>
        <v>298721</v>
      </c>
      <c r="I61" s="84">
        <f>+I62</f>
        <v>232351</v>
      </c>
      <c r="J61" s="61">
        <f t="shared" si="6"/>
        <v>139019</v>
      </c>
      <c r="K61" s="61">
        <f t="shared" si="7"/>
        <v>973923</v>
      </c>
      <c r="L61" s="62">
        <f t="shared" si="8"/>
        <v>68.241650294695475</v>
      </c>
      <c r="M61" s="66">
        <f t="shared" si="9"/>
        <v>23.472471484562849</v>
      </c>
    </row>
    <row r="62" spans="1:14" s="80" customFormat="1" x14ac:dyDescent="0.25">
      <c r="A62" s="63" t="s">
        <v>63</v>
      </c>
      <c r="B62" s="64">
        <f>+[1]FUNCIONAMIENTO!B884</f>
        <v>1275744</v>
      </c>
      <c r="C62" s="64">
        <v>1272644</v>
      </c>
      <c r="D62" s="64">
        <v>437740</v>
      </c>
      <c r="E62" s="64">
        <v>298721</v>
      </c>
      <c r="F62" s="64">
        <f>+[1]FUNCIONAMIENTO!F884</f>
        <v>0</v>
      </c>
      <c r="G62" s="64"/>
      <c r="H62" s="64">
        <f>+E62+F62+G62</f>
        <v>298721</v>
      </c>
      <c r="I62" s="68">
        <v>232351</v>
      </c>
      <c r="J62" s="65">
        <f t="shared" si="6"/>
        <v>139019</v>
      </c>
      <c r="K62" s="65">
        <f t="shared" si="7"/>
        <v>973923</v>
      </c>
      <c r="L62" s="66">
        <f t="shared" si="8"/>
        <v>68.241650294695475</v>
      </c>
      <c r="M62" s="66">
        <f t="shared" si="9"/>
        <v>23.472471484562849</v>
      </c>
      <c r="N62" s="85"/>
    </row>
    <row r="63" spans="1:14" s="82" customFormat="1" ht="24.95" customHeight="1" x14ac:dyDescent="0.25">
      <c r="A63" s="77" t="s">
        <v>64</v>
      </c>
      <c r="B63" s="78">
        <f>+B64+B70</f>
        <v>7034494</v>
      </c>
      <c r="C63" s="78">
        <f>+C64+C70</f>
        <v>5964543</v>
      </c>
      <c r="D63" s="78">
        <f t="shared" ref="D63" si="31">+D64+D70</f>
        <v>2539721</v>
      </c>
      <c r="E63" s="78">
        <f>+E64+E70</f>
        <v>998080</v>
      </c>
      <c r="F63" s="78">
        <f t="shared" ref="F63" si="32">+F64+F70</f>
        <v>0</v>
      </c>
      <c r="G63" s="78">
        <f>+G64+G70</f>
        <v>11093</v>
      </c>
      <c r="H63" s="78">
        <f>+H64+H70</f>
        <v>1009173</v>
      </c>
      <c r="I63" s="78">
        <f>+I64+I70</f>
        <v>767073</v>
      </c>
      <c r="J63" s="56">
        <f t="shared" si="6"/>
        <v>1530548</v>
      </c>
      <c r="K63" s="56">
        <f t="shared" si="7"/>
        <v>4955370</v>
      </c>
      <c r="L63" s="75">
        <f t="shared" si="8"/>
        <v>39.298804868723771</v>
      </c>
      <c r="M63" s="75">
        <f t="shared" si="9"/>
        <v>16.919535997980063</v>
      </c>
    </row>
    <row r="64" spans="1:14" s="80" customFormat="1" x14ac:dyDescent="0.25">
      <c r="A64" s="59" t="s">
        <v>65</v>
      </c>
      <c r="B64" s="69">
        <f>+B65+B66+B67+B68+B69</f>
        <v>5441104</v>
      </c>
      <c r="C64" s="69">
        <f t="shared" ref="C64:D64" si="33">+C65+C66+C67+C68+C69</f>
        <v>4413056</v>
      </c>
      <c r="D64" s="69">
        <f t="shared" si="33"/>
        <v>1796162</v>
      </c>
      <c r="E64" s="71">
        <f>+E65+E66+E67+E68+E69</f>
        <v>764414</v>
      </c>
      <c r="F64" s="69">
        <f t="shared" ref="F64" si="34">+F65+F66+F67+F68+F69</f>
        <v>0</v>
      </c>
      <c r="G64" s="69">
        <f>+G65+G66+G67+G68+G69</f>
        <v>5599</v>
      </c>
      <c r="H64" s="69">
        <f>+H65+H66+H67+H68+H69</f>
        <v>770013</v>
      </c>
      <c r="I64" s="71">
        <f>+I65+I66+I67+I68+I69</f>
        <v>589763</v>
      </c>
      <c r="J64" s="61">
        <f t="shared" si="6"/>
        <v>1026149</v>
      </c>
      <c r="K64" s="61">
        <f t="shared" si="7"/>
        <v>3643043</v>
      </c>
      <c r="L64" s="62">
        <f t="shared" si="8"/>
        <v>42.558187958547165</v>
      </c>
      <c r="M64" s="66">
        <f t="shared" si="9"/>
        <v>17.448520934246019</v>
      </c>
    </row>
    <row r="65" spans="1:13" s="80" customFormat="1" x14ac:dyDescent="0.25">
      <c r="A65" s="63" t="s">
        <v>66</v>
      </c>
      <c r="B65" s="64">
        <f>+[1]FUNCIONAMIENTO!B935</f>
        <v>4876311</v>
      </c>
      <c r="C65" s="64">
        <v>3849788</v>
      </c>
      <c r="D65" s="64">
        <v>1556878</v>
      </c>
      <c r="E65" s="64">
        <v>649042</v>
      </c>
      <c r="F65" s="64">
        <f>+[1]FUNCIONAMIENTO!F935</f>
        <v>0</v>
      </c>
      <c r="G65" s="64">
        <v>5494</v>
      </c>
      <c r="H65" s="64">
        <f>+E65+F65+G65</f>
        <v>654536</v>
      </c>
      <c r="I65" s="68">
        <v>502126</v>
      </c>
      <c r="J65" s="65">
        <f t="shared" si="6"/>
        <v>902342</v>
      </c>
      <c r="K65" s="65">
        <f t="shared" si="7"/>
        <v>3195252</v>
      </c>
      <c r="L65" s="66">
        <f t="shared" si="8"/>
        <v>41.688687231754834</v>
      </c>
      <c r="M65" s="66">
        <f t="shared" si="9"/>
        <v>17.001871271872631</v>
      </c>
    </row>
    <row r="66" spans="1:13" s="80" customFormat="1" x14ac:dyDescent="0.25">
      <c r="A66" s="63" t="str">
        <f>+'[2]PARA TRABAJAR CONEL CUADRO'!$L$1104</f>
        <v>Direccion de Planificacion Urbana</v>
      </c>
      <c r="B66" s="64">
        <f>+[1]FUNCIONAMIENTO!B985</f>
        <v>564793</v>
      </c>
      <c r="C66" s="64">
        <v>563268</v>
      </c>
      <c r="D66" s="64">
        <v>239284</v>
      </c>
      <c r="E66" s="64">
        <v>115372</v>
      </c>
      <c r="F66" s="64">
        <f>+[1]FUNCIONAMIENTO!F985</f>
        <v>0</v>
      </c>
      <c r="G66" s="68">
        <v>105</v>
      </c>
      <c r="H66" s="64">
        <f>+E66+F66+G66</f>
        <v>115477</v>
      </c>
      <c r="I66" s="68">
        <v>87637</v>
      </c>
      <c r="J66" s="65">
        <f t="shared" si="6"/>
        <v>123807</v>
      </c>
      <c r="K66" s="65">
        <f t="shared" si="7"/>
        <v>447791</v>
      </c>
      <c r="L66" s="66">
        <f t="shared" si="8"/>
        <v>48.215509603650894</v>
      </c>
      <c r="M66" s="66">
        <f t="shared" si="9"/>
        <v>20.501253399802579</v>
      </c>
    </row>
    <row r="67" spans="1:13" s="80" customFormat="1" x14ac:dyDescent="0.25">
      <c r="A67" s="63" t="str">
        <f>+'[2]PARA TRABAJAR CONEL CUADRO'!$L$1168</f>
        <v>Departamento de Control de Desarrollo Urbano</v>
      </c>
      <c r="B67" s="64"/>
      <c r="C67" s="64"/>
      <c r="D67" s="64"/>
      <c r="E67" s="64"/>
      <c r="F67" s="64"/>
      <c r="G67" s="68"/>
      <c r="H67" s="64"/>
      <c r="I67" s="68"/>
      <c r="J67" s="65">
        <f t="shared" si="6"/>
        <v>0</v>
      </c>
      <c r="K67" s="65">
        <f t="shared" si="7"/>
        <v>0</v>
      </c>
      <c r="L67" s="66">
        <v>0</v>
      </c>
      <c r="M67" s="66">
        <v>0</v>
      </c>
    </row>
    <row r="68" spans="1:13" s="80" customFormat="1" x14ac:dyDescent="0.25">
      <c r="A68" s="63" t="str">
        <f>+'[2]PARA TRABAJAR CONEL CUADRO'!$L$1175</f>
        <v>Departamento de Planes de Ordenamiento Territorial</v>
      </c>
      <c r="B68" s="64"/>
      <c r="C68" s="64"/>
      <c r="D68" s="64"/>
      <c r="E68" s="64"/>
      <c r="F68" s="64"/>
      <c r="G68" s="68"/>
      <c r="H68" s="64"/>
      <c r="I68" s="68"/>
      <c r="J68" s="65">
        <f t="shared" si="6"/>
        <v>0</v>
      </c>
      <c r="K68" s="65">
        <f t="shared" si="7"/>
        <v>0</v>
      </c>
      <c r="L68" s="66">
        <v>0</v>
      </c>
      <c r="M68" s="66">
        <v>0</v>
      </c>
    </row>
    <row r="69" spans="1:13" s="80" customFormat="1" x14ac:dyDescent="0.25">
      <c r="A69" s="63" t="str">
        <f>+'[2]PARA TRABAJAR CONEL CUADRO'!$L$1182</f>
        <v>Departamento de Estudios e Investigaciones Urbanas</v>
      </c>
      <c r="B69" s="64"/>
      <c r="C69" s="64"/>
      <c r="D69" s="64"/>
      <c r="E69" s="64"/>
      <c r="F69" s="64"/>
      <c r="G69" s="68"/>
      <c r="H69" s="64"/>
      <c r="I69" s="68"/>
      <c r="J69" s="65">
        <f t="shared" si="6"/>
        <v>0</v>
      </c>
      <c r="K69" s="65">
        <f t="shared" si="7"/>
        <v>0</v>
      </c>
      <c r="L69" s="66">
        <v>0</v>
      </c>
      <c r="M69" s="66">
        <v>0</v>
      </c>
    </row>
    <row r="70" spans="1:13" s="80" customFormat="1" x14ac:dyDescent="0.25">
      <c r="A70" s="83" t="s">
        <v>67</v>
      </c>
      <c r="B70" s="70">
        <f>+B71+B72+B73+B74</f>
        <v>1593390</v>
      </c>
      <c r="C70" s="70">
        <f t="shared" ref="C70:D70" si="35">+C71+C72+C73+C74</f>
        <v>1551487</v>
      </c>
      <c r="D70" s="70">
        <f t="shared" si="35"/>
        <v>743559</v>
      </c>
      <c r="E70" s="84">
        <f>+E71+E72+E73+E74</f>
        <v>233666</v>
      </c>
      <c r="F70" s="84">
        <f t="shared" ref="F70" si="36">+F71+F72+F73+F74</f>
        <v>0</v>
      </c>
      <c r="G70" s="84">
        <f>+G71+G72+G73+G74</f>
        <v>5494</v>
      </c>
      <c r="H70" s="84">
        <f>+H71+H72+H73+H74</f>
        <v>239160</v>
      </c>
      <c r="I70" s="84">
        <f>+I71+I72+I73+I74</f>
        <v>177310</v>
      </c>
      <c r="J70" s="61">
        <f t="shared" si="6"/>
        <v>504399</v>
      </c>
      <c r="K70" s="61">
        <f t="shared" si="7"/>
        <v>1312327</v>
      </c>
      <c r="L70" s="66">
        <f t="shared" si="8"/>
        <v>31.425347551438421</v>
      </c>
      <c r="M70" s="66">
        <f t="shared" si="9"/>
        <v>15.414889070936463</v>
      </c>
    </row>
    <row r="71" spans="1:13" s="80" customFormat="1" x14ac:dyDescent="0.25">
      <c r="A71" s="63" t="str">
        <f>+'[2]PARA TRABAJAR CONEL CUADRO'!$L$1189</f>
        <v>Direccion de Gestion Ambiental</v>
      </c>
      <c r="B71" s="64">
        <f>+[1]FUNCIONAMIENTO!B1040</f>
        <v>1456452</v>
      </c>
      <c r="C71" s="64">
        <v>1416549</v>
      </c>
      <c r="D71" s="64">
        <v>698252</v>
      </c>
      <c r="E71" s="64">
        <v>218994</v>
      </c>
      <c r="F71" s="64">
        <f>+[1]FUNCIONAMIENTO!F1040</f>
        <v>0</v>
      </c>
      <c r="G71" s="68">
        <v>5494</v>
      </c>
      <c r="H71" s="64">
        <f>+E71+F71+G71</f>
        <v>224488</v>
      </c>
      <c r="I71" s="68">
        <v>166195</v>
      </c>
      <c r="J71" s="65">
        <f t="shared" si="6"/>
        <v>473764</v>
      </c>
      <c r="K71" s="65">
        <f t="shared" si="7"/>
        <v>1192061</v>
      </c>
      <c r="L71" s="66">
        <f t="shared" si="8"/>
        <v>31.363175472465528</v>
      </c>
      <c r="M71" s="66">
        <f t="shared" si="9"/>
        <v>15.84752804174088</v>
      </c>
    </row>
    <row r="72" spans="1:13" s="80" customFormat="1" x14ac:dyDescent="0.25">
      <c r="A72" s="63" t="str">
        <f>+'[2]PARA TRABAJAR CONEL CUADRO'!$L$1258</f>
        <v>Subdirección de Calidad Ambiental</v>
      </c>
      <c r="B72" s="64">
        <f>+[1]FUNCIONAMIENTO!B1048</f>
        <v>41753</v>
      </c>
      <c r="C72" s="64">
        <v>39753</v>
      </c>
      <c r="D72" s="64">
        <v>12406</v>
      </c>
      <c r="E72" s="64">
        <f>+[1]FUNCIONAMIENTO!E1048</f>
        <v>0</v>
      </c>
      <c r="F72" s="64">
        <f>+[1]FUNCIONAMIENTO!F1048</f>
        <v>0</v>
      </c>
      <c r="G72" s="68"/>
      <c r="H72" s="64">
        <f t="shared" ref="H72:H74" si="37">+E72+F72+G72</f>
        <v>0</v>
      </c>
      <c r="I72" s="68">
        <f>+[1]FUNCIONAMIENTO!G1048</f>
        <v>0</v>
      </c>
      <c r="J72" s="65">
        <f t="shared" si="6"/>
        <v>12406</v>
      </c>
      <c r="K72" s="65">
        <f t="shared" si="7"/>
        <v>39753</v>
      </c>
      <c r="L72" s="66">
        <f t="shared" si="8"/>
        <v>0</v>
      </c>
      <c r="M72" s="66">
        <v>0</v>
      </c>
    </row>
    <row r="73" spans="1:13" s="80" customFormat="1" x14ac:dyDescent="0.25">
      <c r="A73" s="63" t="str">
        <f>+'[2]PARA TRABAJAR CONEL CUADRO'!$L$1266</f>
        <v>Subdirección de Áreas Verdes y Vida Animal</v>
      </c>
      <c r="B73" s="64">
        <f>+[1]FUNCIONAMIENTO!B1056</f>
        <v>53432</v>
      </c>
      <c r="C73" s="64">
        <f>+[1]FUNCIONAMIENTO!C1056</f>
        <v>53432</v>
      </c>
      <c r="D73" s="64">
        <v>18495</v>
      </c>
      <c r="E73" s="64">
        <v>13307</v>
      </c>
      <c r="F73" s="64">
        <f>+[1]FUNCIONAMIENTO!F1056</f>
        <v>0</v>
      </c>
      <c r="G73" s="68"/>
      <c r="H73" s="64">
        <f t="shared" si="37"/>
        <v>13307</v>
      </c>
      <c r="I73" s="68">
        <v>10456</v>
      </c>
      <c r="J73" s="65">
        <f t="shared" si="6"/>
        <v>5188</v>
      </c>
      <c r="K73" s="65">
        <f t="shared" si="7"/>
        <v>40125</v>
      </c>
      <c r="L73" s="66">
        <f t="shared" si="8"/>
        <v>71.949175452825088</v>
      </c>
      <c r="M73" s="66">
        <v>0</v>
      </c>
    </row>
    <row r="74" spans="1:13" s="80" customFormat="1" x14ac:dyDescent="0.25">
      <c r="A74" s="63" t="str">
        <f>+'[2]PARA TRABAJAR CONEL CUADRO'!$L$1274</f>
        <v>Subdirección de Cambio Climático y Vulnerabilidad</v>
      </c>
      <c r="B74" s="64">
        <f>+[1]FUNCIONAMIENTO!B1064</f>
        <v>41753</v>
      </c>
      <c r="C74" s="64">
        <f>+[1]FUNCIONAMIENTO!C1064</f>
        <v>41753</v>
      </c>
      <c r="D74" s="64">
        <v>14406</v>
      </c>
      <c r="E74" s="64">
        <v>1365</v>
      </c>
      <c r="F74" s="64">
        <f>+[1]FUNCIONAMIENTO!F1064</f>
        <v>0</v>
      </c>
      <c r="G74" s="68"/>
      <c r="H74" s="64">
        <f t="shared" si="37"/>
        <v>1365</v>
      </c>
      <c r="I74" s="68">
        <v>659</v>
      </c>
      <c r="J74" s="65">
        <f t="shared" si="6"/>
        <v>13041</v>
      </c>
      <c r="K74" s="65">
        <f t="shared" si="7"/>
        <v>40388</v>
      </c>
      <c r="L74" s="66">
        <f t="shared" si="8"/>
        <v>9.4752186588921283</v>
      </c>
      <c r="M74" s="66">
        <v>0</v>
      </c>
    </row>
    <row r="75" spans="1:13" s="82" customFormat="1" ht="24.95" customHeight="1" x14ac:dyDescent="0.25">
      <c r="A75" s="77" t="s">
        <v>68</v>
      </c>
      <c r="B75" s="78">
        <f>+B76+B82</f>
        <v>9102409</v>
      </c>
      <c r="C75" s="78">
        <f>+C76+C82</f>
        <v>8954898</v>
      </c>
      <c r="D75" s="78">
        <f t="shared" ref="D75" si="38">+D76+D82</f>
        <v>4854218</v>
      </c>
      <c r="E75" s="78">
        <f>+E76+E82</f>
        <v>1499181</v>
      </c>
      <c r="F75" s="78">
        <f t="shared" ref="F75" si="39">+F76+F82</f>
        <v>941600</v>
      </c>
      <c r="G75" s="78">
        <f>+G76+G82</f>
        <v>18817</v>
      </c>
      <c r="H75" s="78">
        <f>+H76+H82</f>
        <v>2459598</v>
      </c>
      <c r="I75" s="78">
        <f>+I76+I82</f>
        <v>1183719</v>
      </c>
      <c r="J75" s="56">
        <f t="shared" si="6"/>
        <v>2394620</v>
      </c>
      <c r="K75" s="56">
        <f t="shared" si="7"/>
        <v>6495300</v>
      </c>
      <c r="L75" s="75">
        <f t="shared" si="8"/>
        <v>30.884088848090464</v>
      </c>
      <c r="M75" s="75">
        <f t="shared" si="9"/>
        <v>27.466510506317327</v>
      </c>
    </row>
    <row r="76" spans="1:13" s="80" customFormat="1" x14ac:dyDescent="0.25">
      <c r="A76" s="59" t="s">
        <v>69</v>
      </c>
      <c r="B76" s="60">
        <f>+B77+B78+B79+B80+B81</f>
        <v>3798530</v>
      </c>
      <c r="C76" s="60">
        <f>+C77+C78+C79+C80+C81</f>
        <v>3764391</v>
      </c>
      <c r="D76" s="60">
        <f t="shared" ref="D76:F76" si="40">+D77+D78+D79+D80+D81</f>
        <v>1508534</v>
      </c>
      <c r="E76" s="60">
        <f t="shared" si="40"/>
        <v>749145</v>
      </c>
      <c r="F76" s="60">
        <f t="shared" si="40"/>
        <v>0</v>
      </c>
      <c r="G76" s="60">
        <f>+G77+G78+G79+G80+G81</f>
        <v>0</v>
      </c>
      <c r="H76" s="60">
        <f>+H77+H78+H79+H80+H81</f>
        <v>749145</v>
      </c>
      <c r="I76" s="60">
        <f>+I77+I78+I79+I80+I81</f>
        <v>575523</v>
      </c>
      <c r="J76" s="61">
        <f t="shared" si="6"/>
        <v>759389</v>
      </c>
      <c r="K76" s="61">
        <f t="shared" si="7"/>
        <v>3015246</v>
      </c>
      <c r="L76" s="66">
        <f t="shared" si="8"/>
        <v>49.660465060780865</v>
      </c>
      <c r="M76" s="66">
        <f t="shared" si="9"/>
        <v>19.900828580240471</v>
      </c>
    </row>
    <row r="77" spans="1:13" s="80" customFormat="1" x14ac:dyDescent="0.25">
      <c r="A77" s="63" t="str">
        <f>+'[2]PARA TRABAJAR CONEL CUADRO'!$L$1283</f>
        <v>Direccion de Gestion Legal y Justicia</v>
      </c>
      <c r="B77" s="64">
        <f>+[1]FUNCIONAMIENTO!B1106</f>
        <v>2454971</v>
      </c>
      <c r="C77" s="64">
        <v>2420832</v>
      </c>
      <c r="D77" s="64">
        <v>1061877</v>
      </c>
      <c r="E77" s="64">
        <v>438006</v>
      </c>
      <c r="F77" s="64">
        <f>+[1]FUNCIONAMIENTO!F1106</f>
        <v>0</v>
      </c>
      <c r="G77" s="68"/>
      <c r="H77" s="64">
        <f>+E77+F77+G77</f>
        <v>438006</v>
      </c>
      <c r="I77" s="68">
        <v>328097</v>
      </c>
      <c r="J77" s="65">
        <f t="shared" si="6"/>
        <v>623871</v>
      </c>
      <c r="K77" s="65">
        <f t="shared" si="7"/>
        <v>1982826</v>
      </c>
      <c r="L77" s="66">
        <f t="shared" si="8"/>
        <v>41.248280168042065</v>
      </c>
      <c r="M77" s="66">
        <f t="shared" si="9"/>
        <v>18.093201015188168</v>
      </c>
    </row>
    <row r="78" spans="1:13" s="80" customFormat="1" x14ac:dyDescent="0.25">
      <c r="A78" s="63" t="str">
        <f>+'[2]PARA TRABAJAR CONEL CUADRO'!$L$1327</f>
        <v>Subdireccion de Corregidurias</v>
      </c>
      <c r="B78" s="64">
        <f>+[1]FUNCIONAMIENTO!B1114</f>
        <v>1343559</v>
      </c>
      <c r="C78" s="64">
        <f>+[1]FUNCIONAMIENTO!C1114</f>
        <v>1343559</v>
      </c>
      <c r="D78" s="64">
        <v>446657</v>
      </c>
      <c r="E78" s="64">
        <v>311139</v>
      </c>
      <c r="F78" s="64">
        <f>+[1]FUNCIONAMIENTO!F1114</f>
        <v>0</v>
      </c>
      <c r="G78" s="64"/>
      <c r="H78" s="64">
        <f>+E78+F78+G78</f>
        <v>311139</v>
      </c>
      <c r="I78" s="68">
        <v>247426</v>
      </c>
      <c r="J78" s="65">
        <f t="shared" si="6"/>
        <v>135518</v>
      </c>
      <c r="K78" s="65">
        <f t="shared" si="7"/>
        <v>1032420</v>
      </c>
      <c r="L78" s="66">
        <f t="shared" si="8"/>
        <v>69.659492630810675</v>
      </c>
      <c r="M78" s="66">
        <f t="shared" si="9"/>
        <v>23.157821874588315</v>
      </c>
    </row>
    <row r="79" spans="1:13" s="80" customFormat="1" x14ac:dyDescent="0.25">
      <c r="A79" s="63" t="str">
        <f>+'[2]PARA TRABAJAR CONEL CUADRO'!$L$1334</f>
        <v>Departamento de Inspecciones Legales</v>
      </c>
      <c r="B79" s="64"/>
      <c r="C79" s="64"/>
      <c r="D79" s="64"/>
      <c r="E79" s="64"/>
      <c r="F79" s="64"/>
      <c r="G79" s="64"/>
      <c r="H79" s="64"/>
      <c r="I79" s="68"/>
      <c r="J79" s="65">
        <f t="shared" si="6"/>
        <v>0</v>
      </c>
      <c r="K79" s="65">
        <f t="shared" si="7"/>
        <v>0</v>
      </c>
      <c r="L79" s="66">
        <v>0</v>
      </c>
      <c r="M79" s="66">
        <v>0</v>
      </c>
    </row>
    <row r="80" spans="1:13" s="80" customFormat="1" x14ac:dyDescent="0.25">
      <c r="A80" s="86" t="str">
        <f>+'[2]PARA TRABAJAR CONEL CUADRO'!$L$1341</f>
        <v>Departamento Judicial</v>
      </c>
      <c r="B80" s="64"/>
      <c r="C80" s="64"/>
      <c r="D80" s="64"/>
      <c r="E80" s="64"/>
      <c r="F80" s="64"/>
      <c r="G80" s="64"/>
      <c r="H80" s="64"/>
      <c r="I80" s="68"/>
      <c r="J80" s="65">
        <f t="shared" si="6"/>
        <v>0</v>
      </c>
      <c r="K80" s="65">
        <f t="shared" si="7"/>
        <v>0</v>
      </c>
      <c r="L80" s="66">
        <v>0</v>
      </c>
      <c r="M80" s="66">
        <v>0</v>
      </c>
    </row>
    <row r="81" spans="1:13" s="80" customFormat="1" x14ac:dyDescent="0.25">
      <c r="A81" s="86" t="str">
        <f>+'[2]PARA TRABAJAR CONEL CUADRO'!$L$1348</f>
        <v>Departamento de Servicios Legales</v>
      </c>
      <c r="B81" s="64"/>
      <c r="C81" s="64"/>
      <c r="D81" s="64"/>
      <c r="E81" s="64"/>
      <c r="F81" s="64"/>
      <c r="G81" s="64"/>
      <c r="H81" s="64"/>
      <c r="I81" s="68"/>
      <c r="J81" s="65">
        <f t="shared" si="6"/>
        <v>0</v>
      </c>
      <c r="K81" s="65">
        <f t="shared" si="7"/>
        <v>0</v>
      </c>
      <c r="L81" s="66">
        <v>0</v>
      </c>
      <c r="M81" s="66">
        <v>0</v>
      </c>
    </row>
    <row r="82" spans="1:13" s="80" customFormat="1" x14ac:dyDescent="0.25">
      <c r="A82" s="87" t="s">
        <v>70</v>
      </c>
      <c r="B82" s="70">
        <f>+B83+B84+B86+B85</f>
        <v>5303879</v>
      </c>
      <c r="C82" s="70">
        <f>+C83+C84+C86+C85</f>
        <v>5190507</v>
      </c>
      <c r="D82" s="70">
        <f t="shared" ref="D82:F82" si="41">+D83+D84+D86+D85</f>
        <v>3345684</v>
      </c>
      <c r="E82" s="84">
        <f t="shared" si="41"/>
        <v>750036</v>
      </c>
      <c r="F82" s="84">
        <f t="shared" si="41"/>
        <v>941600</v>
      </c>
      <c r="G82" s="84">
        <f>+G83+G84+G86+G85</f>
        <v>18817</v>
      </c>
      <c r="H82" s="84">
        <f>+H83+H84+H86+H85</f>
        <v>1710453</v>
      </c>
      <c r="I82" s="84">
        <f>+I83+I84+I86+I85</f>
        <v>608196</v>
      </c>
      <c r="J82" s="61">
        <f t="shared" si="6"/>
        <v>1635231</v>
      </c>
      <c r="K82" s="61">
        <f t="shared" si="7"/>
        <v>3480054</v>
      </c>
      <c r="L82" s="66">
        <f t="shared" si="8"/>
        <v>22.418016764284971</v>
      </c>
      <c r="M82" s="66">
        <f t="shared" si="9"/>
        <v>32.953486046738789</v>
      </c>
    </row>
    <row r="83" spans="1:13" s="80" customFormat="1" x14ac:dyDescent="0.25">
      <c r="A83" s="86" t="str">
        <f>+'[2]PARA TRABAJAR CONEL CUADRO'!$L$1355</f>
        <v>Direccion de Seguridad Municipal</v>
      </c>
      <c r="B83" s="64">
        <f>+[1]FUNCIONAMIENTO!B1166</f>
        <v>5186126</v>
      </c>
      <c r="C83" s="64">
        <v>5072754</v>
      </c>
      <c r="D83" s="64">
        <v>3259278</v>
      </c>
      <c r="E83" s="64">
        <v>734918</v>
      </c>
      <c r="F83" s="64">
        <v>941600</v>
      </c>
      <c r="G83" s="64">
        <v>18817</v>
      </c>
      <c r="H83" s="64">
        <f>+E83+F83+G83</f>
        <v>1695335</v>
      </c>
      <c r="I83" s="68">
        <v>599847</v>
      </c>
      <c r="J83" s="65">
        <f t="shared" si="6"/>
        <v>1563943</v>
      </c>
      <c r="K83" s="65">
        <f t="shared" si="7"/>
        <v>3377419</v>
      </c>
      <c r="L83" s="66">
        <f t="shared" si="8"/>
        <v>22.54849080072335</v>
      </c>
      <c r="M83" s="66">
        <f t="shared" si="9"/>
        <v>33.420406351264027</v>
      </c>
    </row>
    <row r="84" spans="1:13" s="80" customFormat="1" x14ac:dyDescent="0.25">
      <c r="A84" s="63" t="str">
        <f>+'[2]PARA TRABAJAR CONEL CUADRO'!$L$1408</f>
        <v>Seguridad Municipal</v>
      </c>
      <c r="B84" s="64">
        <f>+[1]FUNCIONAMIENTO!B1190</f>
        <v>117753</v>
      </c>
      <c r="C84" s="64">
        <f>+[1]FUNCIONAMIENTO!C1190</f>
        <v>117753</v>
      </c>
      <c r="D84" s="64">
        <v>86406</v>
      </c>
      <c r="E84" s="64">
        <v>15118</v>
      </c>
      <c r="F84" s="64">
        <f>+[1]FUNCIONAMIENTO!F1190</f>
        <v>0</v>
      </c>
      <c r="G84" s="64"/>
      <c r="H84" s="64">
        <f>+E84+F84+G84</f>
        <v>15118</v>
      </c>
      <c r="I84" s="68">
        <v>8349</v>
      </c>
      <c r="J84" s="65">
        <f t="shared" si="6"/>
        <v>71288</v>
      </c>
      <c r="K84" s="65">
        <f t="shared" si="7"/>
        <v>102635</v>
      </c>
      <c r="L84" s="66">
        <f t="shared" si="8"/>
        <v>17.496470152535704</v>
      </c>
      <c r="M84" s="66">
        <f t="shared" si="9"/>
        <v>12.838738715786436</v>
      </c>
    </row>
    <row r="85" spans="1:13" s="80" customFormat="1" x14ac:dyDescent="0.25">
      <c r="A85" s="63" t="str">
        <f>+'[2]PARA TRABAJAR CONEL CUADRO'!$L$1416</f>
        <v>Subdirección de Seguridad Electrónica</v>
      </c>
      <c r="B85" s="64"/>
      <c r="C85" s="64"/>
      <c r="D85" s="64"/>
      <c r="E85" s="64"/>
      <c r="F85" s="64"/>
      <c r="G85" s="64"/>
      <c r="H85" s="64"/>
      <c r="I85" s="68"/>
      <c r="J85" s="65">
        <f t="shared" si="6"/>
        <v>0</v>
      </c>
      <c r="K85" s="65">
        <f t="shared" si="7"/>
        <v>0</v>
      </c>
      <c r="L85" s="66">
        <v>0</v>
      </c>
      <c r="M85" s="66">
        <v>0</v>
      </c>
    </row>
    <row r="86" spans="1:13" s="80" customFormat="1" x14ac:dyDescent="0.25">
      <c r="A86" s="63" t="str">
        <f>+'[2]PARA TRABAJAR CONEL CUADRO'!$L$1424</f>
        <v>Departamento de Planeación y Logística</v>
      </c>
      <c r="B86" s="64"/>
      <c r="C86" s="64"/>
      <c r="D86" s="64"/>
      <c r="E86" s="64"/>
      <c r="F86" s="64"/>
      <c r="G86" s="64"/>
      <c r="H86" s="64"/>
      <c r="I86" s="68"/>
      <c r="J86" s="65">
        <f t="shared" si="6"/>
        <v>0</v>
      </c>
      <c r="K86" s="65">
        <f t="shared" si="7"/>
        <v>0</v>
      </c>
      <c r="L86" s="66">
        <v>0</v>
      </c>
      <c r="M86" s="66">
        <v>0</v>
      </c>
    </row>
    <row r="87" spans="1:13" s="82" customFormat="1" ht="24.95" customHeight="1" x14ac:dyDescent="0.25">
      <c r="A87" s="77" t="s">
        <v>71</v>
      </c>
      <c r="B87" s="78">
        <f>+B88+B94+B101+B100</f>
        <v>16366943</v>
      </c>
      <c r="C87" s="78">
        <f>+C88+C94+C101+C100</f>
        <v>16288786</v>
      </c>
      <c r="D87" s="78">
        <f>+D88+D94+D101+D100</f>
        <v>7462114</v>
      </c>
      <c r="E87" s="78">
        <f t="shared" ref="E87:F87" si="42">+E88+E94+E101+E100</f>
        <v>3740693</v>
      </c>
      <c r="F87" s="78">
        <f t="shared" si="42"/>
        <v>0</v>
      </c>
      <c r="G87" s="78">
        <f>+G88+G94+G101+G100</f>
        <v>541594</v>
      </c>
      <c r="H87" s="78">
        <f>+H88+H94+H101+H100</f>
        <v>4229976</v>
      </c>
      <c r="I87" s="78">
        <f>+I88+I94+I101+I100</f>
        <v>2603472</v>
      </c>
      <c r="J87" s="56">
        <f t="shared" si="6"/>
        <v>3232138</v>
      </c>
      <c r="K87" s="56">
        <f t="shared" si="7"/>
        <v>12058810</v>
      </c>
      <c r="L87" s="75">
        <f t="shared" si="8"/>
        <v>50.129132307547167</v>
      </c>
      <c r="M87" s="75">
        <f t="shared" si="9"/>
        <v>25.968638792356902</v>
      </c>
    </row>
    <row r="88" spans="1:13" s="80" customFormat="1" x14ac:dyDescent="0.25">
      <c r="A88" s="59" t="s">
        <v>72</v>
      </c>
      <c r="B88" s="69">
        <f>+B89+B90+B91+B92+B93</f>
        <v>10758473</v>
      </c>
      <c r="C88" s="69">
        <f t="shared" ref="C88:F88" si="43">+C89+C90+C91+C92+C93</f>
        <v>10692179</v>
      </c>
      <c r="D88" s="69">
        <f>+D89+D90+D91+D92+D93</f>
        <v>5255484</v>
      </c>
      <c r="E88" s="71">
        <f t="shared" si="43"/>
        <v>2480247</v>
      </c>
      <c r="F88" s="71">
        <f t="shared" si="43"/>
        <v>0</v>
      </c>
      <c r="G88" s="71">
        <f>+G89+G90+G91+G92+G93</f>
        <v>493443</v>
      </c>
      <c r="H88" s="71">
        <f>+H89+H90+H91+H92+H93</f>
        <v>2946142</v>
      </c>
      <c r="I88" s="71">
        <f>+I89+I90+I91+I92+I93</f>
        <v>1716946</v>
      </c>
      <c r="J88" s="61">
        <f t="shared" si="6"/>
        <v>2309342</v>
      </c>
      <c r="K88" s="61">
        <f t="shared" si="7"/>
        <v>7746037</v>
      </c>
      <c r="L88" s="62">
        <f t="shared" si="8"/>
        <v>47.193503015136187</v>
      </c>
      <c r="M88" s="62">
        <f t="shared" si="9"/>
        <v>27.554177684455151</v>
      </c>
    </row>
    <row r="89" spans="1:13" s="80" customFormat="1" x14ac:dyDescent="0.25">
      <c r="A89" s="63" t="str">
        <f>+'[2]PARA TRABAJAR CONEL CUADRO'!$L$1431</f>
        <v>Direccion de Gestion Social</v>
      </c>
      <c r="B89" s="64">
        <f>+[1]FUNCIONAMIENTO!B1198</f>
        <v>289953</v>
      </c>
      <c r="C89" s="64">
        <f>+[1]FUNCIONAMIENTO!C1198</f>
        <v>289953</v>
      </c>
      <c r="D89" s="64">
        <v>84007</v>
      </c>
      <c r="E89" s="64">
        <v>72586</v>
      </c>
      <c r="F89" s="64">
        <f>+[1]FUNCIONAMIENTO!F1198</f>
        <v>0</v>
      </c>
      <c r="G89" s="64">
        <v>0</v>
      </c>
      <c r="H89" s="64">
        <v>45038</v>
      </c>
      <c r="I89" s="68">
        <v>56953</v>
      </c>
      <c r="J89" s="65">
        <f t="shared" si="6"/>
        <v>38969</v>
      </c>
      <c r="K89" s="65">
        <f t="shared" si="7"/>
        <v>244915</v>
      </c>
      <c r="L89" s="66">
        <f t="shared" si="8"/>
        <v>86.40470436987394</v>
      </c>
      <c r="M89" s="66">
        <f t="shared" si="9"/>
        <v>15.532862222498128</v>
      </c>
    </row>
    <row r="90" spans="1:13" s="80" customFormat="1" x14ac:dyDescent="0.25">
      <c r="A90" s="63" t="str">
        <f>+'[2]PARA TRABAJAR CONEL CUADRO'!$L$1439</f>
        <v>Subdireccion de Desarrollo Social</v>
      </c>
      <c r="B90" s="64">
        <f>+[1]FUNCIONAMIENTO!B1252</f>
        <v>6149595</v>
      </c>
      <c r="C90" s="64">
        <v>6294826</v>
      </c>
      <c r="D90" s="64">
        <v>2989376</v>
      </c>
      <c r="E90" s="64">
        <v>1370498</v>
      </c>
      <c r="F90" s="64">
        <f>+[1]FUNCIONAMIENTO!F1252</f>
        <v>0</v>
      </c>
      <c r="G90" s="64">
        <v>262179</v>
      </c>
      <c r="H90" s="64">
        <f t="shared" ref="H90:H92" si="44">+G90+F90+E90</f>
        <v>1632677</v>
      </c>
      <c r="I90" s="68">
        <v>971420</v>
      </c>
      <c r="J90" s="65">
        <f t="shared" ref="J90:J103" si="45">+D90-H90</f>
        <v>1356699</v>
      </c>
      <c r="K90" s="65">
        <f t="shared" ref="K90:K103" si="46">+C90-H90</f>
        <v>4662149</v>
      </c>
      <c r="L90" s="66">
        <f t="shared" ref="L90:L102" si="47">+E90/D90*100</f>
        <v>45.845621293540859</v>
      </c>
      <c r="M90" s="66">
        <f t="shared" ref="M90:M102" si="48">+H90/C90*100</f>
        <v>25.936809055564048</v>
      </c>
    </row>
    <row r="91" spans="1:13" s="80" customFormat="1" x14ac:dyDescent="0.25">
      <c r="A91" s="63" t="str">
        <f>+'[2]PARA TRABAJAR CONEL CUADRO'!$L$1519</f>
        <v>Subdireccion de Cultura</v>
      </c>
      <c r="B91" s="64">
        <f>+[1]FUNCIONAMIENTO!B1293</f>
        <v>1552096</v>
      </c>
      <c r="C91" s="64">
        <v>1543896</v>
      </c>
      <c r="D91" s="64">
        <v>681106</v>
      </c>
      <c r="E91" s="64">
        <v>272892</v>
      </c>
      <c r="F91" s="64">
        <v>0</v>
      </c>
      <c r="G91" s="64">
        <v>41867</v>
      </c>
      <c r="H91" s="64">
        <f t="shared" si="44"/>
        <v>314759</v>
      </c>
      <c r="I91" s="68">
        <v>174079</v>
      </c>
      <c r="J91" s="65">
        <f t="shared" si="45"/>
        <v>366347</v>
      </c>
      <c r="K91" s="65">
        <f t="shared" si="46"/>
        <v>1229137</v>
      </c>
      <c r="L91" s="66">
        <f t="shared" si="47"/>
        <v>40.066010283274558</v>
      </c>
      <c r="M91" s="66">
        <f t="shared" si="48"/>
        <v>20.387318834947433</v>
      </c>
    </row>
    <row r="92" spans="1:13" s="80" customFormat="1" x14ac:dyDescent="0.25">
      <c r="A92" s="63" t="str">
        <f>+'[2]PARA TRABAJAR CONEL CUADRO'!$L$1567</f>
        <v>Subdireccion de Deportes y Recreacion</v>
      </c>
      <c r="B92" s="64">
        <f>+[1]FUNCIONAMIENTO!B1338</f>
        <v>2293625</v>
      </c>
      <c r="C92" s="64">
        <v>2122325</v>
      </c>
      <c r="D92" s="64">
        <v>1304597</v>
      </c>
      <c r="E92" s="64">
        <v>680316</v>
      </c>
      <c r="F92" s="64">
        <f>+[1]FUNCIONAMIENTO!F1338</f>
        <v>0</v>
      </c>
      <c r="G92" s="64">
        <v>189397</v>
      </c>
      <c r="H92" s="64">
        <f t="shared" si="44"/>
        <v>869713</v>
      </c>
      <c r="I92" s="68">
        <v>448955</v>
      </c>
      <c r="J92" s="65">
        <f t="shared" si="45"/>
        <v>434884</v>
      </c>
      <c r="K92" s="65">
        <f t="shared" si="46"/>
        <v>1252612</v>
      </c>
      <c r="L92" s="66">
        <f t="shared" si="47"/>
        <v>52.147598070515265</v>
      </c>
      <c r="M92" s="66">
        <f t="shared" si="48"/>
        <v>40.979256240208258</v>
      </c>
    </row>
    <row r="93" spans="1:13" s="80" customFormat="1" x14ac:dyDescent="0.25">
      <c r="A93" s="63" t="str">
        <f>+'[2]PARA TRABAJAR CONEL CUADRO'!$L$1625</f>
        <v>Subdireccion de Obras Comunitarias</v>
      </c>
      <c r="B93" s="64">
        <f>+[1]FUNCIONAMIENTO!B1378</f>
        <v>473204</v>
      </c>
      <c r="C93" s="64">
        <v>441179</v>
      </c>
      <c r="D93" s="64">
        <v>196398</v>
      </c>
      <c r="E93" s="64">
        <v>83955</v>
      </c>
      <c r="F93" s="64">
        <f>+[1]FUNCIONAMIENTO!F1378</f>
        <v>0</v>
      </c>
      <c r="G93" s="64">
        <v>0</v>
      </c>
      <c r="H93" s="64">
        <f>+G93+F93+E93</f>
        <v>83955</v>
      </c>
      <c r="I93" s="68">
        <v>65539</v>
      </c>
      <c r="J93" s="65">
        <f t="shared" si="45"/>
        <v>112443</v>
      </c>
      <c r="K93" s="65">
        <f t="shared" si="46"/>
        <v>357224</v>
      </c>
      <c r="L93" s="66">
        <f t="shared" si="47"/>
        <v>42.747380319555191</v>
      </c>
      <c r="M93" s="66">
        <f t="shared" si="48"/>
        <v>19.029690896438861</v>
      </c>
    </row>
    <row r="94" spans="1:13" s="80" customFormat="1" x14ac:dyDescent="0.25">
      <c r="A94" s="59" t="s">
        <v>73</v>
      </c>
      <c r="B94" s="69">
        <f t="shared" ref="B94:I94" si="49">+B95+B96+B97+B98+B99</f>
        <v>4303117</v>
      </c>
      <c r="C94" s="69">
        <f t="shared" si="49"/>
        <v>4336355</v>
      </c>
      <c r="D94" s="69">
        <f>+D95+D96+D97+D98+D99</f>
        <v>1584020</v>
      </c>
      <c r="E94" s="71">
        <f t="shared" si="49"/>
        <v>1026809</v>
      </c>
      <c r="F94" s="71">
        <f t="shared" si="49"/>
        <v>0</v>
      </c>
      <c r="G94" s="71">
        <f>+G95+G96+G97+G98+G99</f>
        <v>40784</v>
      </c>
      <c r="H94" s="71">
        <f>+H95+H96+H97+H98+H99</f>
        <v>1067593</v>
      </c>
      <c r="I94" s="71">
        <f t="shared" si="49"/>
        <v>756342</v>
      </c>
      <c r="J94" s="61">
        <f t="shared" si="45"/>
        <v>516427</v>
      </c>
      <c r="K94" s="61">
        <f t="shared" si="46"/>
        <v>3268762</v>
      </c>
      <c r="L94" s="62">
        <f t="shared" si="47"/>
        <v>64.822982033055141</v>
      </c>
      <c r="M94" s="62">
        <f t="shared" si="48"/>
        <v>24.619594106109854</v>
      </c>
    </row>
    <row r="95" spans="1:13" s="80" customFormat="1" x14ac:dyDescent="0.25">
      <c r="A95" s="63" t="str">
        <f>+'[2]PARA TRABAJAR CONEL CUADRO'!$L$1658</f>
        <v>Direccion de Servicios a la Comunidad</v>
      </c>
      <c r="B95" s="64">
        <f>+[1]FUNCIONAMIENTO!B1416</f>
        <v>351431</v>
      </c>
      <c r="C95" s="64">
        <v>357970</v>
      </c>
      <c r="D95" s="64">
        <v>133786</v>
      </c>
      <c r="E95" s="64">
        <v>87470</v>
      </c>
      <c r="F95" s="64">
        <f>+[1]FUNCIONAMIENTO!F1416</f>
        <v>0</v>
      </c>
      <c r="G95" s="64"/>
      <c r="H95" s="64">
        <f t="shared" ref="H95:H98" si="50">+E95+F95+G95</f>
        <v>87470</v>
      </c>
      <c r="I95" s="68">
        <v>66580</v>
      </c>
      <c r="J95" s="65">
        <f t="shared" si="45"/>
        <v>46316</v>
      </c>
      <c r="K95" s="65">
        <f t="shared" si="46"/>
        <v>270500</v>
      </c>
      <c r="L95" s="66">
        <f t="shared" si="47"/>
        <v>65.380533090158906</v>
      </c>
      <c r="M95" s="66">
        <f t="shared" si="48"/>
        <v>24.435008520267061</v>
      </c>
    </row>
    <row r="96" spans="1:13" s="80" customFormat="1" x14ac:dyDescent="0.25">
      <c r="A96" s="63" t="str">
        <f>+'[2]PARA TRABAJAR CONEL CUADRO'!$L$1718</f>
        <v>Subdireccion de Empresas Municipales</v>
      </c>
      <c r="B96" s="64">
        <f>+[1]FUNCIONAMIENTO!B1493</f>
        <v>1520556</v>
      </c>
      <c r="C96" s="64">
        <v>1567412</v>
      </c>
      <c r="D96" s="64">
        <v>575151</v>
      </c>
      <c r="E96" s="64">
        <v>339465</v>
      </c>
      <c r="F96" s="64">
        <f>+[1]FUNCIONAMIENTO!F1493</f>
        <v>0</v>
      </c>
      <c r="G96" s="64">
        <v>39277</v>
      </c>
      <c r="H96" s="64">
        <f t="shared" si="50"/>
        <v>378742</v>
      </c>
      <c r="I96" s="68">
        <v>259870</v>
      </c>
      <c r="J96" s="65">
        <f t="shared" si="45"/>
        <v>196409</v>
      </c>
      <c r="K96" s="65">
        <f t="shared" si="46"/>
        <v>1188670</v>
      </c>
      <c r="L96" s="66">
        <f t="shared" si="47"/>
        <v>59.021891642368693</v>
      </c>
      <c r="M96" s="66">
        <f t="shared" si="48"/>
        <v>24.163525607817217</v>
      </c>
    </row>
    <row r="97" spans="1:20" s="80" customFormat="1" x14ac:dyDescent="0.25">
      <c r="A97" s="63" t="str">
        <f>+'[2]PARA TRABAJAR CONEL CUADRO'!$L$1793</f>
        <v>Subdireccion de Eventos</v>
      </c>
      <c r="B97" s="64">
        <f>+[1]FUNCIONAMIENTO!B1528</f>
        <v>393941</v>
      </c>
      <c r="C97" s="64">
        <v>383001</v>
      </c>
      <c r="D97" s="64">
        <v>144419</v>
      </c>
      <c r="E97" s="64">
        <v>100701</v>
      </c>
      <c r="F97" s="64">
        <f>+[1]FUNCIONAMIENTO!F1528</f>
        <v>0</v>
      </c>
      <c r="G97" s="64"/>
      <c r="H97" s="64">
        <f t="shared" si="50"/>
        <v>100701</v>
      </c>
      <c r="I97" s="68">
        <v>83055</v>
      </c>
      <c r="J97" s="65">
        <f t="shared" si="45"/>
        <v>43718</v>
      </c>
      <c r="K97" s="65">
        <f t="shared" si="46"/>
        <v>282300</v>
      </c>
      <c r="L97" s="66">
        <f t="shared" si="47"/>
        <v>69.72835984184907</v>
      </c>
      <c r="M97" s="66">
        <f t="shared" si="48"/>
        <v>26.292620645899095</v>
      </c>
    </row>
    <row r="98" spans="1:20" s="80" customFormat="1" x14ac:dyDescent="0.25">
      <c r="A98" s="63" t="str">
        <f>+'[2]PARA TRABAJAR CONEL CUADRO'!$L$1854</f>
        <v>Subdirección de Microempresarios</v>
      </c>
      <c r="B98" s="64">
        <f>+[1]FUNCIONAMIENTO!B1581</f>
        <v>285818</v>
      </c>
      <c r="C98" s="64">
        <v>281718</v>
      </c>
      <c r="D98" s="64">
        <v>161772</v>
      </c>
      <c r="E98" s="64">
        <v>79387</v>
      </c>
      <c r="F98" s="64">
        <f>+[1]FUNCIONAMIENTO!F1581</f>
        <v>0</v>
      </c>
      <c r="G98" s="64">
        <v>1079</v>
      </c>
      <c r="H98" s="64">
        <f t="shared" si="50"/>
        <v>80466</v>
      </c>
      <c r="I98" s="68">
        <v>20070</v>
      </c>
      <c r="J98" s="65">
        <f t="shared" si="45"/>
        <v>81306</v>
      </c>
      <c r="K98" s="65">
        <f t="shared" si="46"/>
        <v>201252</v>
      </c>
      <c r="L98" s="66">
        <f t="shared" si="47"/>
        <v>49.073387236357341</v>
      </c>
      <c r="M98" s="66">
        <f t="shared" si="48"/>
        <v>28.562605158349839</v>
      </c>
    </row>
    <row r="99" spans="1:20" s="80" customFormat="1" x14ac:dyDescent="0.25">
      <c r="A99" s="63" t="str">
        <f>+'[2]PARA TRABAJAR CONEL CUADRO'!$L$1862</f>
        <v>Subdireccion de Mercados</v>
      </c>
      <c r="B99" s="64">
        <f>+[1]FUNCIONAMIENTO!B1646</f>
        <v>1751371</v>
      </c>
      <c r="C99" s="64">
        <v>1746254</v>
      </c>
      <c r="D99" s="64">
        <v>568892</v>
      </c>
      <c r="E99" s="64">
        <v>419786</v>
      </c>
      <c r="F99" s="64">
        <f>+[1]FUNCIONAMIENTO!F1646</f>
        <v>0</v>
      </c>
      <c r="G99" s="64">
        <v>428</v>
      </c>
      <c r="H99" s="64">
        <f>+E99+F99+G99</f>
        <v>420214</v>
      </c>
      <c r="I99" s="68">
        <v>326767</v>
      </c>
      <c r="J99" s="65">
        <f t="shared" si="45"/>
        <v>148678</v>
      </c>
      <c r="K99" s="65">
        <f t="shared" si="46"/>
        <v>1326040</v>
      </c>
      <c r="L99" s="66">
        <f t="shared" si="47"/>
        <v>73.790104272867268</v>
      </c>
      <c r="M99" s="66">
        <f t="shared" si="48"/>
        <v>24.063738723003642</v>
      </c>
    </row>
    <row r="100" spans="1:20" s="80" customFormat="1" x14ac:dyDescent="0.25">
      <c r="A100" s="59" t="str">
        <f>+'[2]PARA TRABAJAR CONEL CUADRO'!$L$1933</f>
        <v>Parque Municipal Summit</v>
      </c>
      <c r="B100" s="70">
        <f>+[1]FUNCIONAMIENTO!B1712</f>
        <v>803785</v>
      </c>
      <c r="C100" s="70">
        <v>772609</v>
      </c>
      <c r="D100" s="70">
        <v>369212</v>
      </c>
      <c r="E100" s="70">
        <v>167456</v>
      </c>
      <c r="F100" s="70">
        <f>+[1]FUNCIONAMIENTO!F1712</f>
        <v>0</v>
      </c>
      <c r="G100" s="70">
        <v>5669</v>
      </c>
      <c r="H100" s="70">
        <f>+E100+F100+G100</f>
        <v>173125</v>
      </c>
      <c r="I100" s="84">
        <v>95078</v>
      </c>
      <c r="J100" s="65">
        <f t="shared" si="45"/>
        <v>196087</v>
      </c>
      <c r="K100" s="61">
        <f t="shared" si="46"/>
        <v>599484</v>
      </c>
      <c r="L100" s="62">
        <f t="shared" si="47"/>
        <v>45.3549722110874</v>
      </c>
      <c r="M100" s="62">
        <f t="shared" si="48"/>
        <v>22.407841482561036</v>
      </c>
    </row>
    <row r="101" spans="1:20" s="80" customFormat="1" x14ac:dyDescent="0.25">
      <c r="A101" s="59" t="str">
        <f>+'[2]PARA TRABAJAR CONEL CUADRO'!$J$1997</f>
        <v>Atención al Ciudadano</v>
      </c>
      <c r="B101" s="69">
        <f>+B102+B103</f>
        <v>501568</v>
      </c>
      <c r="C101" s="69">
        <f t="shared" ref="C101:F101" si="51">+C102+C103</f>
        <v>487643</v>
      </c>
      <c r="D101" s="69">
        <f t="shared" si="51"/>
        <v>253398</v>
      </c>
      <c r="E101" s="69">
        <f t="shared" si="51"/>
        <v>66181</v>
      </c>
      <c r="F101" s="69">
        <f t="shared" si="51"/>
        <v>0</v>
      </c>
      <c r="G101" s="71">
        <f>+G102+G103</f>
        <v>1698</v>
      </c>
      <c r="H101" s="71">
        <f>+H102+H103</f>
        <v>43116</v>
      </c>
      <c r="I101" s="71">
        <f>+I102+I103</f>
        <v>35106</v>
      </c>
      <c r="J101" s="61">
        <f t="shared" si="45"/>
        <v>210282</v>
      </c>
      <c r="K101" s="61">
        <f t="shared" si="46"/>
        <v>444527</v>
      </c>
      <c r="L101" s="66">
        <f t="shared" si="47"/>
        <v>26.117412134270989</v>
      </c>
      <c r="M101" s="66">
        <f t="shared" si="48"/>
        <v>8.8417141228316627</v>
      </c>
    </row>
    <row r="102" spans="1:20" x14ac:dyDescent="0.25">
      <c r="A102" s="63" t="str">
        <f>+'[2]PARA TRABAJAR CONEL CUADRO'!$L$1997</f>
        <v>Atención al Ciudadano</v>
      </c>
      <c r="B102" s="64">
        <f>+[1]FUNCIONAMIENTO!B1749</f>
        <v>501568</v>
      </c>
      <c r="C102" s="64">
        <v>487643</v>
      </c>
      <c r="D102" s="64">
        <v>253398</v>
      </c>
      <c r="E102" s="64">
        <v>66181</v>
      </c>
      <c r="F102" s="64">
        <f>+[1]FUNCIONAMIENTO!F1749</f>
        <v>0</v>
      </c>
      <c r="G102" s="64">
        <v>1698</v>
      </c>
      <c r="H102" s="64">
        <v>43116</v>
      </c>
      <c r="I102" s="68">
        <v>35106</v>
      </c>
      <c r="J102" s="65">
        <f t="shared" si="45"/>
        <v>210282</v>
      </c>
      <c r="K102" s="65">
        <f t="shared" si="46"/>
        <v>444527</v>
      </c>
      <c r="L102" s="66">
        <f t="shared" si="47"/>
        <v>26.117412134270989</v>
      </c>
      <c r="M102" s="66">
        <f t="shared" si="48"/>
        <v>8.8417141228316627</v>
      </c>
    </row>
    <row r="103" spans="1:20" x14ac:dyDescent="0.25">
      <c r="A103" s="63" t="str">
        <f>+'[2]PARA TRABAJAR CONEL CUADRO'!$L$2005</f>
        <v>Departamento de Transparencia y Evaluación</v>
      </c>
      <c r="B103" s="64"/>
      <c r="C103" s="64"/>
      <c r="D103" s="64"/>
      <c r="E103" s="64"/>
      <c r="F103" s="64"/>
      <c r="G103" s="64"/>
      <c r="H103" s="64"/>
      <c r="I103" s="68"/>
      <c r="J103" s="65">
        <f t="shared" si="45"/>
        <v>0</v>
      </c>
      <c r="K103" s="61">
        <f t="shared" si="46"/>
        <v>0</v>
      </c>
      <c r="L103" s="66">
        <v>0</v>
      </c>
      <c r="M103" s="66">
        <v>0</v>
      </c>
    </row>
    <row r="104" spans="1:20" x14ac:dyDescent="0.25">
      <c r="A104" s="88"/>
      <c r="B104" s="40"/>
      <c r="C104" s="40"/>
      <c r="D104" s="40"/>
      <c r="E104" s="89"/>
      <c r="F104" s="40"/>
      <c r="G104" s="40"/>
      <c r="H104" s="40"/>
      <c r="I104" s="89"/>
      <c r="J104" s="90"/>
      <c r="K104" s="40"/>
      <c r="L104" s="91"/>
      <c r="M104" s="91"/>
    </row>
    <row r="105" spans="1:20" s="2" customFormat="1" x14ac:dyDescent="0.25">
      <c r="A105" s="92"/>
      <c r="B105" s="7"/>
      <c r="C105" s="7"/>
      <c r="D105" s="93"/>
      <c r="E105" s="94"/>
      <c r="F105" s="7"/>
      <c r="G105" s="7"/>
      <c r="H105" s="7"/>
      <c r="I105" s="94"/>
      <c r="J105" s="95"/>
      <c r="K105" s="95"/>
      <c r="L105" s="96"/>
      <c r="M105" s="96"/>
    </row>
    <row r="106" spans="1:20" s="2" customFormat="1" x14ac:dyDescent="0.25">
      <c r="A106" s="92"/>
      <c r="B106" s="7"/>
      <c r="C106" s="7"/>
      <c r="D106" s="7"/>
      <c r="E106" s="7"/>
      <c r="F106" s="7"/>
      <c r="G106" s="7"/>
      <c r="H106" s="7"/>
      <c r="I106" s="94"/>
      <c r="J106" s="95"/>
      <c r="K106" s="95"/>
      <c r="L106" s="96"/>
      <c r="M106" s="96"/>
    </row>
    <row r="107" spans="1:20" ht="20.25" x14ac:dyDescent="0.2">
      <c r="A107" s="41" t="s">
        <v>74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20" x14ac:dyDescent="0.25">
      <c r="A108" s="97"/>
      <c r="B108" s="98"/>
      <c r="C108" s="99"/>
      <c r="D108" s="99"/>
      <c r="E108" s="99"/>
      <c r="F108" s="99"/>
      <c r="G108" s="99"/>
      <c r="H108" s="99"/>
      <c r="I108" s="99"/>
      <c r="J108" s="97"/>
      <c r="K108" s="97"/>
      <c r="L108" s="100"/>
      <c r="M108" s="100"/>
    </row>
    <row r="109" spans="1:20" ht="43.5" customHeight="1" x14ac:dyDescent="0.2">
      <c r="A109" s="8" t="s">
        <v>6</v>
      </c>
      <c r="B109" s="9" t="s">
        <v>7</v>
      </c>
      <c r="C109" s="9"/>
      <c r="D109" s="10" t="s">
        <v>8</v>
      </c>
      <c r="E109" s="11" t="s">
        <v>9</v>
      </c>
      <c r="F109" s="11"/>
      <c r="G109" s="12" t="s">
        <v>10</v>
      </c>
      <c r="H109" s="13" t="s">
        <v>11</v>
      </c>
      <c r="I109" s="10" t="s">
        <v>12</v>
      </c>
      <c r="J109" s="11" t="s">
        <v>13</v>
      </c>
      <c r="K109" s="11"/>
      <c r="L109" s="14" t="s">
        <v>14</v>
      </c>
      <c r="M109" s="15"/>
    </row>
    <row r="110" spans="1:20" ht="48" customHeight="1" x14ac:dyDescent="0.2">
      <c r="A110" s="8"/>
      <c r="B110" s="16" t="s">
        <v>15</v>
      </c>
      <c r="C110" s="16" t="s">
        <v>16</v>
      </c>
      <c r="D110" s="10"/>
      <c r="E110" s="16" t="s">
        <v>17</v>
      </c>
      <c r="F110" s="17" t="s">
        <v>18</v>
      </c>
      <c r="G110" s="12"/>
      <c r="H110" s="18"/>
      <c r="I110" s="10"/>
      <c r="J110" s="16" t="s">
        <v>19</v>
      </c>
      <c r="K110" s="16" t="s">
        <v>20</v>
      </c>
      <c r="L110" s="19" t="s">
        <v>21</v>
      </c>
      <c r="M110" s="19" t="s">
        <v>22</v>
      </c>
      <c r="O110" s="45"/>
      <c r="P110" s="45"/>
      <c r="Q110" s="45"/>
      <c r="R110" s="45"/>
      <c r="S110" s="45"/>
      <c r="T110" s="45"/>
    </row>
    <row r="111" spans="1:20" ht="31.5" customHeight="1" x14ac:dyDescent="0.2">
      <c r="A111" s="8"/>
      <c r="B111" s="20">
        <v>1</v>
      </c>
      <c r="C111" s="20">
        <v>2</v>
      </c>
      <c r="D111" s="20">
        <v>3</v>
      </c>
      <c r="E111" s="20">
        <v>4</v>
      </c>
      <c r="F111" s="21">
        <v>5</v>
      </c>
      <c r="G111" s="21">
        <v>6</v>
      </c>
      <c r="H111" s="21" t="s">
        <v>23</v>
      </c>
      <c r="I111" s="20">
        <v>8</v>
      </c>
      <c r="J111" s="16" t="s">
        <v>24</v>
      </c>
      <c r="K111" s="16" t="s">
        <v>25</v>
      </c>
      <c r="L111" s="22" t="s">
        <v>26</v>
      </c>
      <c r="M111" s="22" t="s">
        <v>27</v>
      </c>
      <c r="O111" s="45"/>
      <c r="P111" s="45"/>
      <c r="Q111" s="45"/>
      <c r="R111" s="45"/>
      <c r="S111" s="45"/>
      <c r="T111" s="45"/>
    </row>
    <row r="112" spans="1:20" ht="10.5" customHeight="1" x14ac:dyDescent="0.2">
      <c r="A112" s="46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8"/>
      <c r="O112" s="45"/>
      <c r="P112" s="45"/>
      <c r="Q112" s="45"/>
      <c r="R112" s="45"/>
      <c r="S112" s="45"/>
      <c r="T112" s="45"/>
    </row>
    <row r="113" spans="1:20" ht="25.5" customHeight="1" x14ac:dyDescent="0.25">
      <c r="A113" s="101" t="s">
        <v>75</v>
      </c>
      <c r="B113" s="102">
        <f t="shared" ref="B113:K113" si="52">+B115+B119+B142+B151+B155+B160+B165+B194</f>
        <v>102895700</v>
      </c>
      <c r="C113" s="102">
        <f t="shared" si="52"/>
        <v>106786290</v>
      </c>
      <c r="D113" s="102">
        <f t="shared" si="52"/>
        <v>74038512</v>
      </c>
      <c r="E113" s="102">
        <f t="shared" si="52"/>
        <v>8729987</v>
      </c>
      <c r="F113" s="102">
        <f t="shared" si="52"/>
        <v>27668877.649999999</v>
      </c>
      <c r="G113" s="102">
        <f t="shared" si="52"/>
        <v>0</v>
      </c>
      <c r="H113" s="102">
        <f t="shared" si="52"/>
        <v>31558600.649999999</v>
      </c>
      <c r="I113" s="102">
        <f t="shared" si="52"/>
        <v>8524638</v>
      </c>
      <c r="J113" s="102">
        <f t="shared" si="52"/>
        <v>36061933.349999994</v>
      </c>
      <c r="K113" s="102">
        <f t="shared" si="52"/>
        <v>62929851.020000003</v>
      </c>
      <c r="L113" s="103">
        <f>+E113/D113*100</f>
        <v>11.791143236374065</v>
      </c>
      <c r="M113" s="103">
        <f>+E113/C113*100</f>
        <v>8.175194587245235</v>
      </c>
      <c r="N113" s="45"/>
      <c r="O113" s="45"/>
      <c r="P113" s="45"/>
      <c r="Q113" s="45"/>
      <c r="R113" s="45"/>
      <c r="S113" s="45"/>
      <c r="T113" s="45"/>
    </row>
    <row r="114" spans="1:20" ht="8.25" customHeight="1" x14ac:dyDescent="0.25">
      <c r="A114" s="104"/>
      <c r="B114" s="105"/>
      <c r="C114" s="105"/>
      <c r="D114" s="105"/>
      <c r="E114" s="105"/>
      <c r="F114" s="105"/>
      <c r="G114" s="105"/>
      <c r="H114" s="105"/>
      <c r="I114" s="105"/>
      <c r="J114" s="106"/>
      <c r="K114" s="107"/>
      <c r="L114" s="108"/>
      <c r="M114" s="108"/>
      <c r="O114" s="45"/>
      <c r="P114" s="45"/>
      <c r="Q114" s="45"/>
      <c r="R114" s="45"/>
      <c r="S114" s="45"/>
      <c r="T114" s="45"/>
    </row>
    <row r="115" spans="1:20" s="58" customFormat="1" ht="24.95" customHeight="1" x14ac:dyDescent="0.25">
      <c r="A115" s="54" t="s">
        <v>33</v>
      </c>
      <c r="B115" s="55">
        <f>+B116+B118</f>
        <v>20520900</v>
      </c>
      <c r="C115" s="55">
        <f>+C116+C118</f>
        <v>20520900</v>
      </c>
      <c r="D115" s="55">
        <f t="shared" ref="D115:I115" si="53">+D116+D118</f>
        <v>6947732</v>
      </c>
      <c r="E115" s="55">
        <f t="shared" si="53"/>
        <v>6532000</v>
      </c>
      <c r="F115" s="55">
        <f>+F116+F118</f>
        <v>925432.12</v>
      </c>
      <c r="G115" s="109">
        <f t="shared" si="53"/>
        <v>0</v>
      </c>
      <c r="H115" s="109">
        <f>+H116+H118</f>
        <v>7457432.1200000001</v>
      </c>
      <c r="I115" s="109">
        <f t="shared" si="53"/>
        <v>6532000</v>
      </c>
      <c r="J115" s="109">
        <f>+J116</f>
        <v>-509700.12</v>
      </c>
      <c r="K115" s="109">
        <f>+C115-E115-F115-G115</f>
        <v>13063467.880000001</v>
      </c>
      <c r="L115" s="110">
        <f t="shared" ref="L115:L178" si="54">+E115/D115*100</f>
        <v>94.016291935267503</v>
      </c>
      <c r="M115" s="110">
        <f t="shared" ref="M115:M162" si="55">+E115/C115*100</f>
        <v>31.830962579613953</v>
      </c>
      <c r="O115" s="111"/>
      <c r="P115" s="111"/>
      <c r="Q115" s="111"/>
      <c r="R115" s="111"/>
      <c r="S115" s="111"/>
      <c r="T115" s="111"/>
    </row>
    <row r="116" spans="1:20" s="44" customFormat="1" x14ac:dyDescent="0.25">
      <c r="A116" s="87" t="s">
        <v>34</v>
      </c>
      <c r="B116" s="112">
        <f t="shared" ref="B116:I116" si="56">SUM(B117:B117)</f>
        <v>970900</v>
      </c>
      <c r="C116" s="112">
        <f t="shared" si="56"/>
        <v>970900</v>
      </c>
      <c r="D116" s="112">
        <f t="shared" si="56"/>
        <v>400000</v>
      </c>
      <c r="E116" s="60">
        <f t="shared" si="56"/>
        <v>0</v>
      </c>
      <c r="F116" s="113">
        <f t="shared" si="56"/>
        <v>925432.12</v>
      </c>
      <c r="G116" s="113">
        <f t="shared" si="56"/>
        <v>0</v>
      </c>
      <c r="H116" s="113">
        <f>SUM(H117:H117)</f>
        <v>925432.12</v>
      </c>
      <c r="I116" s="114">
        <f t="shared" si="56"/>
        <v>0</v>
      </c>
      <c r="J116" s="113">
        <f>+J117+J118</f>
        <v>-509700.12</v>
      </c>
      <c r="K116" s="115">
        <f t="shared" ref="K116" si="57">+C116-E116-F116-G116</f>
        <v>45467.880000000005</v>
      </c>
      <c r="L116" s="116">
        <f t="shared" si="54"/>
        <v>0</v>
      </c>
      <c r="M116" s="116">
        <f t="shared" si="55"/>
        <v>0</v>
      </c>
      <c r="O116" s="72"/>
    </row>
    <row r="117" spans="1:20" s="119" customFormat="1" x14ac:dyDescent="0.25">
      <c r="A117" s="86" t="str">
        <f>+[1]INVERSION!A2</f>
        <v xml:space="preserve">   Mant. Y Reparación de Edificio</v>
      </c>
      <c r="B117" s="117">
        <f>+[1]INVERSION!B2</f>
        <v>970900</v>
      </c>
      <c r="C117" s="117">
        <f>+[1]INVERSION!C2</f>
        <v>970900</v>
      </c>
      <c r="D117" s="117">
        <v>400000</v>
      </c>
      <c r="E117" s="117">
        <f>+[1]INVERSION!E2</f>
        <v>0</v>
      </c>
      <c r="F117" s="117">
        <f>+[1]INVERSION!F2</f>
        <v>925432.12</v>
      </c>
      <c r="G117" s="35"/>
      <c r="H117" s="118">
        <f>+E117+F117+G117</f>
        <v>925432.12</v>
      </c>
      <c r="I117" s="65">
        <f>+[1]INVERSION!G2</f>
        <v>0</v>
      </c>
      <c r="J117" s="118">
        <f>+D117-H117</f>
        <v>-525432.12</v>
      </c>
      <c r="K117" s="35">
        <f>+D117-H117</f>
        <v>-525432.12</v>
      </c>
      <c r="L117" s="36">
        <f t="shared" si="54"/>
        <v>0</v>
      </c>
      <c r="M117" s="36">
        <f t="shared" si="55"/>
        <v>0</v>
      </c>
      <c r="O117" s="72"/>
    </row>
    <row r="118" spans="1:20" s="119" customFormat="1" x14ac:dyDescent="0.25">
      <c r="A118" s="87" t="s">
        <v>76</v>
      </c>
      <c r="B118" s="120">
        <f>+[1]INVERSION!B27</f>
        <v>19550000</v>
      </c>
      <c r="C118" s="120">
        <f>+[1]INVERSION!C27</f>
        <v>19550000</v>
      </c>
      <c r="D118" s="120">
        <v>6547732</v>
      </c>
      <c r="E118" s="120">
        <v>6532000</v>
      </c>
      <c r="F118" s="120">
        <f>+[1]INVERSION!F27</f>
        <v>0</v>
      </c>
      <c r="G118" s="120">
        <f>+[1]INVERSION!G27</f>
        <v>0</v>
      </c>
      <c r="H118" s="118">
        <f>+E118+F118+G118</f>
        <v>6532000</v>
      </c>
      <c r="I118" s="121">
        <v>6532000</v>
      </c>
      <c r="J118" s="113">
        <f>+D118-H118</f>
        <v>15732</v>
      </c>
      <c r="K118" s="115">
        <f>+C118-H118</f>
        <v>13018000</v>
      </c>
      <c r="L118" s="116">
        <f t="shared" si="54"/>
        <v>99.759733599359294</v>
      </c>
      <c r="M118" s="116">
        <f t="shared" si="55"/>
        <v>33.411764705882355</v>
      </c>
      <c r="O118" s="72"/>
    </row>
    <row r="119" spans="1:20" s="122" customFormat="1" ht="24.95" customHeight="1" x14ac:dyDescent="0.25">
      <c r="A119" s="54" t="s">
        <v>77</v>
      </c>
      <c r="B119" s="55">
        <f t="shared" ref="B119:K119" si="58">+B120+B130+B132+B136+B140</f>
        <v>11003773</v>
      </c>
      <c r="C119" s="55">
        <f t="shared" si="58"/>
        <v>7200489</v>
      </c>
      <c r="D119" s="55">
        <f t="shared" si="58"/>
        <v>6593190</v>
      </c>
      <c r="E119" s="55">
        <f t="shared" si="58"/>
        <v>185911</v>
      </c>
      <c r="F119" s="109">
        <f t="shared" si="58"/>
        <v>3767210.63</v>
      </c>
      <c r="G119" s="109">
        <f t="shared" si="58"/>
        <v>0</v>
      </c>
      <c r="H119" s="109">
        <f t="shared" si="58"/>
        <v>2727857.63</v>
      </c>
      <c r="I119" s="109">
        <f t="shared" si="58"/>
        <v>145229</v>
      </c>
      <c r="J119" s="109">
        <f t="shared" si="58"/>
        <v>2048180.37</v>
      </c>
      <c r="K119" s="109">
        <f t="shared" si="58"/>
        <v>1493024.04</v>
      </c>
      <c r="L119" s="110">
        <f t="shared" si="54"/>
        <v>2.8197427952174894</v>
      </c>
      <c r="M119" s="110">
        <f t="shared" si="55"/>
        <v>2.5819218666954424</v>
      </c>
      <c r="O119" s="72"/>
    </row>
    <row r="120" spans="1:20" x14ac:dyDescent="0.2">
      <c r="A120" s="123" t="s">
        <v>78</v>
      </c>
      <c r="B120" s="124">
        <f>SUM(B121:B129)</f>
        <v>3908411</v>
      </c>
      <c r="C120" s="124">
        <f t="shared" ref="C120:K120" si="59">SUM(C121:C129)</f>
        <v>4393789</v>
      </c>
      <c r="D120" s="124">
        <f t="shared" si="59"/>
        <v>3786490</v>
      </c>
      <c r="E120" s="125">
        <f t="shared" si="59"/>
        <v>145229</v>
      </c>
      <c r="F120" s="125">
        <f t="shared" si="59"/>
        <v>3230518.96</v>
      </c>
      <c r="G120" s="125">
        <f t="shared" si="59"/>
        <v>0</v>
      </c>
      <c r="H120" s="125">
        <f t="shared" si="59"/>
        <v>2150483.96</v>
      </c>
      <c r="I120" s="125">
        <f t="shared" si="59"/>
        <v>145229</v>
      </c>
      <c r="J120" s="124">
        <f t="shared" si="59"/>
        <v>-115145.95999999996</v>
      </c>
      <c r="K120" s="124">
        <f t="shared" si="59"/>
        <v>492153.04000000004</v>
      </c>
      <c r="L120" s="126">
        <f>+E120/D120*100</f>
        <v>3.8354518300589731</v>
      </c>
      <c r="M120" s="126">
        <f t="shared" si="55"/>
        <v>3.3053248574294307</v>
      </c>
      <c r="O120" s="72"/>
    </row>
    <row r="121" spans="1:20" x14ac:dyDescent="0.2">
      <c r="A121" s="86" t="str">
        <f>+[1]INVERSION!A28</f>
        <v>Cancha Fútbol Sintética Kuna Nega, Ancón</v>
      </c>
      <c r="B121" s="117">
        <v>171337</v>
      </c>
      <c r="C121" s="117">
        <v>171337</v>
      </c>
      <c r="D121" s="117">
        <v>171337</v>
      </c>
      <c r="E121" s="117">
        <v>145229</v>
      </c>
      <c r="F121" s="117">
        <v>16590</v>
      </c>
      <c r="G121" s="127"/>
      <c r="H121" s="65">
        <f>+E121+F121+G121</f>
        <v>161819</v>
      </c>
      <c r="I121" s="65">
        <v>145229</v>
      </c>
      <c r="J121" s="117">
        <f>+D121-H121</f>
        <v>9518</v>
      </c>
      <c r="K121" s="117">
        <f>+C121-H121</f>
        <v>9518</v>
      </c>
      <c r="L121" s="128">
        <f t="shared" ref="L121:L141" si="60">+E121/D121*100</f>
        <v>84.762193805190947</v>
      </c>
      <c r="M121" s="128">
        <f t="shared" si="55"/>
        <v>84.762193805190947</v>
      </c>
      <c r="O121" s="72"/>
    </row>
    <row r="122" spans="1:20" x14ac:dyDescent="0.2">
      <c r="A122" s="86" t="str">
        <f>+[1]INVERSION!A29</f>
        <v>Complejo Multiuso Belisario Porras, San Francisc</v>
      </c>
      <c r="B122" s="117">
        <v>769000</v>
      </c>
      <c r="C122" s="117">
        <v>698100</v>
      </c>
      <c r="D122" s="117">
        <v>698100</v>
      </c>
      <c r="E122" s="117">
        <f>+[1]INVERSION!E29</f>
        <v>0</v>
      </c>
      <c r="F122" s="117">
        <v>692100</v>
      </c>
      <c r="G122" s="127"/>
      <c r="H122" s="65">
        <f t="shared" ref="H122:H129" si="61">+E122+F122+G122</f>
        <v>692100</v>
      </c>
      <c r="I122" s="65">
        <f>+[1]INVERSION!G29</f>
        <v>0</v>
      </c>
      <c r="J122" s="117">
        <f t="shared" ref="J122:J129" si="62">+D122-H122</f>
        <v>6000</v>
      </c>
      <c r="K122" s="117">
        <f t="shared" ref="K122:K129" si="63">+C122-H122</f>
        <v>6000</v>
      </c>
      <c r="L122" s="128">
        <f t="shared" si="60"/>
        <v>0</v>
      </c>
      <c r="M122" s="128">
        <f t="shared" si="55"/>
        <v>0</v>
      </c>
      <c r="O122" s="72"/>
    </row>
    <row r="123" spans="1:20" x14ac:dyDescent="0.2">
      <c r="A123" s="86" t="s">
        <v>79</v>
      </c>
      <c r="B123" s="117">
        <v>177000</v>
      </c>
      <c r="C123" s="117">
        <v>177001</v>
      </c>
      <c r="D123" s="117">
        <v>177001</v>
      </c>
      <c r="E123" s="117">
        <v>0</v>
      </c>
      <c r="F123" s="117">
        <v>172285</v>
      </c>
      <c r="G123" s="127"/>
      <c r="H123" s="65"/>
      <c r="I123" s="65"/>
      <c r="J123" s="117"/>
      <c r="K123" s="117"/>
      <c r="L123" s="128"/>
      <c r="M123" s="128"/>
      <c r="O123" s="72"/>
    </row>
    <row r="124" spans="1:20" x14ac:dyDescent="0.2">
      <c r="A124" s="86" t="str">
        <f>+[1]INVERSION!A31</f>
        <v>Cancha Fútbol Sintética Gonzalillo, Ernesto Cord</v>
      </c>
      <c r="B124" s="117">
        <v>199505</v>
      </c>
      <c r="C124" s="117">
        <v>208148</v>
      </c>
      <c r="D124" s="117">
        <v>208148</v>
      </c>
      <c r="E124" s="117">
        <f>+[1]INVERSION!E31</f>
        <v>0</v>
      </c>
      <c r="F124" s="117">
        <v>164932</v>
      </c>
      <c r="G124" s="127"/>
      <c r="H124" s="65">
        <f t="shared" si="61"/>
        <v>164932</v>
      </c>
      <c r="I124" s="65">
        <f>+[1]INVERSION!G31</f>
        <v>0</v>
      </c>
      <c r="J124" s="117">
        <f t="shared" si="62"/>
        <v>43216</v>
      </c>
      <c r="K124" s="117">
        <f t="shared" si="63"/>
        <v>43216</v>
      </c>
      <c r="L124" s="128">
        <f t="shared" si="60"/>
        <v>0</v>
      </c>
      <c r="M124" s="128">
        <f t="shared" si="55"/>
        <v>0</v>
      </c>
      <c r="O124" s="72"/>
    </row>
    <row r="125" spans="1:20" x14ac:dyDescent="0.2">
      <c r="A125" s="86" t="str">
        <f>+[1]INVERSION!A32</f>
        <v xml:space="preserve">  Cancha Fútbol Sintética Alcalde Diaz Centro</v>
      </c>
      <c r="B125" s="117">
        <v>189082</v>
      </c>
      <c r="C125" s="117">
        <v>189083</v>
      </c>
      <c r="D125" s="117">
        <v>189083</v>
      </c>
      <c r="E125" s="117">
        <f>+[1]INVERSION!E32</f>
        <v>0</v>
      </c>
      <c r="F125" s="117">
        <f>+[1]INVERSION!F32</f>
        <v>0</v>
      </c>
      <c r="G125" s="127"/>
      <c r="H125" s="65">
        <f t="shared" si="61"/>
        <v>0</v>
      </c>
      <c r="I125" s="65">
        <f>+[1]INVERSION!G32</f>
        <v>0</v>
      </c>
      <c r="J125" s="117">
        <f t="shared" si="62"/>
        <v>189083</v>
      </c>
      <c r="K125" s="117">
        <f t="shared" si="63"/>
        <v>189083</v>
      </c>
      <c r="L125" s="128">
        <f t="shared" si="60"/>
        <v>0</v>
      </c>
      <c r="M125" s="128">
        <f t="shared" si="55"/>
        <v>0</v>
      </c>
      <c r="O125" s="72"/>
    </row>
    <row r="126" spans="1:20" s="122" customFormat="1" x14ac:dyDescent="0.2">
      <c r="A126" s="86" t="str">
        <f>+[1]INVERSION!A33</f>
        <v xml:space="preserve">  Complejo Deportivo Pacora Centro</v>
      </c>
      <c r="B126" s="117">
        <v>145188</v>
      </c>
      <c r="C126" s="117">
        <v>212670</v>
      </c>
      <c r="D126" s="117">
        <v>212670</v>
      </c>
      <c r="E126" s="117">
        <f>+[1]INVERSION!E33</f>
        <v>0</v>
      </c>
      <c r="F126" s="117">
        <f>+[1]INVERSION!F33</f>
        <v>0</v>
      </c>
      <c r="G126" s="127"/>
      <c r="H126" s="65">
        <f t="shared" si="61"/>
        <v>0</v>
      </c>
      <c r="I126" s="65">
        <f>+[1]INVERSION!G33</f>
        <v>0</v>
      </c>
      <c r="J126" s="117">
        <f t="shared" si="62"/>
        <v>212670</v>
      </c>
      <c r="K126" s="117">
        <f t="shared" si="63"/>
        <v>212670</v>
      </c>
      <c r="L126" s="128">
        <f t="shared" si="60"/>
        <v>0</v>
      </c>
      <c r="M126" s="128">
        <f t="shared" si="55"/>
        <v>0</v>
      </c>
      <c r="O126" s="72"/>
    </row>
    <row r="127" spans="1:20" s="122" customFormat="1" x14ac:dyDescent="0.2">
      <c r="A127" s="86" t="str">
        <f>+[1]INVERSION!A34</f>
        <v xml:space="preserve">  Centro Deportivo Mañanitas</v>
      </c>
      <c r="B127" s="117">
        <v>1257299</v>
      </c>
      <c r="C127" s="117">
        <v>1163299</v>
      </c>
      <c r="D127" s="117">
        <v>556000</v>
      </c>
      <c r="E127" s="117">
        <f>+[1]INVERSION!E34</f>
        <v>0</v>
      </c>
      <c r="F127" s="117">
        <f>+[1]INVERSION!F34</f>
        <v>1131632.96</v>
      </c>
      <c r="G127" s="127"/>
      <c r="H127" s="65">
        <f t="shared" si="61"/>
        <v>1131632.96</v>
      </c>
      <c r="I127" s="65">
        <f>+[1]INVERSION!G34</f>
        <v>0</v>
      </c>
      <c r="J127" s="117">
        <f t="shared" si="62"/>
        <v>-575632.96</v>
      </c>
      <c r="K127" s="117">
        <f t="shared" si="63"/>
        <v>31666.040000000037</v>
      </c>
      <c r="L127" s="128">
        <f t="shared" si="60"/>
        <v>0</v>
      </c>
      <c r="M127" s="128">
        <f t="shared" si="55"/>
        <v>0</v>
      </c>
      <c r="O127" s="72"/>
    </row>
    <row r="128" spans="1:20" s="122" customFormat="1" x14ac:dyDescent="0.2">
      <c r="A128" s="86" t="s">
        <v>80</v>
      </c>
      <c r="B128" s="117">
        <v>0</v>
      </c>
      <c r="C128" s="117">
        <v>1574151</v>
      </c>
      <c r="D128" s="117">
        <v>1574151</v>
      </c>
      <c r="E128" s="117">
        <v>0</v>
      </c>
      <c r="F128" s="117">
        <v>1052979</v>
      </c>
      <c r="G128" s="127">
        <v>0</v>
      </c>
      <c r="H128" s="65">
        <v>0</v>
      </c>
      <c r="I128" s="65">
        <v>0</v>
      </c>
      <c r="J128" s="117">
        <v>0</v>
      </c>
      <c r="K128" s="117"/>
      <c r="L128" s="128"/>
      <c r="M128" s="128"/>
      <c r="O128" s="72"/>
    </row>
    <row r="129" spans="1:15" x14ac:dyDescent="0.2">
      <c r="A129" s="86" t="str">
        <f>+[1]INVERSION!A35</f>
        <v xml:space="preserve">  Remodelación  en Gimnasio Arturo Brown</v>
      </c>
      <c r="B129" s="117">
        <f>+[1]INVERSION!B35</f>
        <v>1000000</v>
      </c>
      <c r="C129" s="117">
        <f>+[1]INVERSION!C35</f>
        <v>0</v>
      </c>
      <c r="D129" s="117">
        <f>+[1]INVERSION!D35</f>
        <v>0</v>
      </c>
      <c r="E129" s="117">
        <f>+[1]INVERSION!E35</f>
        <v>0</v>
      </c>
      <c r="F129" s="117">
        <f>+[1]INVERSION!F35</f>
        <v>0</v>
      </c>
      <c r="G129" s="127"/>
      <c r="H129" s="65">
        <f t="shared" si="61"/>
        <v>0</v>
      </c>
      <c r="I129" s="65">
        <f>+[1]INVERSION!G35</f>
        <v>0</v>
      </c>
      <c r="J129" s="117">
        <f t="shared" si="62"/>
        <v>0</v>
      </c>
      <c r="K129" s="117">
        <f t="shared" si="63"/>
        <v>0</v>
      </c>
      <c r="L129" s="128">
        <v>0</v>
      </c>
      <c r="M129" s="128">
        <v>0</v>
      </c>
      <c r="O129" s="72"/>
    </row>
    <row r="130" spans="1:15" x14ac:dyDescent="0.2">
      <c r="A130" s="123" t="s">
        <v>81</v>
      </c>
      <c r="B130" s="124">
        <f>SUM(B131)</f>
        <v>0</v>
      </c>
      <c r="C130" s="125">
        <f t="shared" ref="C130:K130" si="64">SUM(C131)</f>
        <v>463400</v>
      </c>
      <c r="D130" s="125">
        <f t="shared" si="64"/>
        <v>463400</v>
      </c>
      <c r="E130" s="125">
        <f t="shared" si="64"/>
        <v>0</v>
      </c>
      <c r="F130" s="125">
        <f t="shared" si="64"/>
        <v>0</v>
      </c>
      <c r="G130" s="125">
        <f t="shared" si="64"/>
        <v>0</v>
      </c>
      <c r="H130" s="125">
        <f t="shared" si="64"/>
        <v>0</v>
      </c>
      <c r="I130" s="125">
        <f t="shared" si="64"/>
        <v>0</v>
      </c>
      <c r="J130" s="124">
        <f t="shared" si="64"/>
        <v>463400</v>
      </c>
      <c r="K130" s="124">
        <f t="shared" si="64"/>
        <v>463400</v>
      </c>
      <c r="L130" s="126">
        <f t="shared" si="60"/>
        <v>0</v>
      </c>
      <c r="M130" s="126">
        <f t="shared" si="55"/>
        <v>0</v>
      </c>
      <c r="O130" s="72"/>
    </row>
    <row r="131" spans="1:15" s="44" customFormat="1" x14ac:dyDescent="0.2">
      <c r="A131" s="86" t="s">
        <v>82</v>
      </c>
      <c r="B131" s="117">
        <v>0</v>
      </c>
      <c r="C131" s="65">
        <v>463400</v>
      </c>
      <c r="D131" s="65">
        <v>463400</v>
      </c>
      <c r="E131" s="65">
        <v>0</v>
      </c>
      <c r="F131" s="65">
        <v>0</v>
      </c>
      <c r="G131" s="127">
        <v>0</v>
      </c>
      <c r="H131" s="65">
        <v>0</v>
      </c>
      <c r="I131" s="65"/>
      <c r="J131" s="117">
        <f>+D131-H131</f>
        <v>463400</v>
      </c>
      <c r="K131" s="117">
        <f>+C131-H131</f>
        <v>463400</v>
      </c>
      <c r="L131" s="128">
        <f t="shared" si="60"/>
        <v>0</v>
      </c>
      <c r="M131" s="128">
        <f t="shared" si="55"/>
        <v>0</v>
      </c>
      <c r="O131" s="72"/>
    </row>
    <row r="132" spans="1:15" x14ac:dyDescent="0.2">
      <c r="A132" s="123" t="s">
        <v>83</v>
      </c>
      <c r="B132" s="124">
        <f>SUM(B133:B135)</f>
        <v>395550</v>
      </c>
      <c r="C132" s="125">
        <f t="shared" ref="C132:K132" si="65">SUM(C133:C135)</f>
        <v>562789</v>
      </c>
      <c r="D132" s="125">
        <f t="shared" si="65"/>
        <v>562789</v>
      </c>
      <c r="E132" s="125">
        <f t="shared" si="65"/>
        <v>0</v>
      </c>
      <c r="F132" s="125">
        <f t="shared" si="65"/>
        <v>0</v>
      </c>
      <c r="G132" s="125">
        <f t="shared" si="65"/>
        <v>0</v>
      </c>
      <c r="H132" s="125">
        <f t="shared" si="65"/>
        <v>0</v>
      </c>
      <c r="I132" s="125">
        <f t="shared" si="65"/>
        <v>0</v>
      </c>
      <c r="J132" s="124">
        <f t="shared" si="65"/>
        <v>496789</v>
      </c>
      <c r="K132" s="124">
        <f t="shared" si="65"/>
        <v>496789</v>
      </c>
      <c r="L132" s="126">
        <f t="shared" si="60"/>
        <v>0</v>
      </c>
      <c r="M132" s="126">
        <f t="shared" si="55"/>
        <v>0</v>
      </c>
      <c r="O132" s="72"/>
    </row>
    <row r="133" spans="1:15" x14ac:dyDescent="0.2">
      <c r="A133" s="86" t="str">
        <f>+[1]INVERSION!A39</f>
        <v xml:space="preserve">   Limpieza y Aseo del Edificio Hatillo (Parte 2)</v>
      </c>
      <c r="B133" s="117">
        <f>+[1]INVERSION!B39</f>
        <v>145550</v>
      </c>
      <c r="C133" s="117">
        <v>246789</v>
      </c>
      <c r="D133" s="117">
        <v>246789</v>
      </c>
      <c r="E133" s="117">
        <f>+[1]INVERSION!E39</f>
        <v>0</v>
      </c>
      <c r="F133" s="117">
        <f>+[1]INVERSION!F39</f>
        <v>0</v>
      </c>
      <c r="G133" s="127"/>
      <c r="H133" s="65">
        <f>+E133+F133+G133</f>
        <v>0</v>
      </c>
      <c r="I133" s="65">
        <f>+[1]INVERSION!G39</f>
        <v>0</v>
      </c>
      <c r="J133" s="117">
        <f>+D133-H133</f>
        <v>246789</v>
      </c>
      <c r="K133" s="117">
        <f>+C133-H133</f>
        <v>246789</v>
      </c>
      <c r="L133" s="128">
        <f t="shared" si="60"/>
        <v>0</v>
      </c>
      <c r="M133" s="128">
        <f t="shared" si="55"/>
        <v>0</v>
      </c>
      <c r="O133" s="72"/>
    </row>
    <row r="134" spans="1:15" x14ac:dyDescent="0.2">
      <c r="A134" s="86" t="s">
        <v>84</v>
      </c>
      <c r="B134" s="117">
        <v>0</v>
      </c>
      <c r="C134" s="117">
        <v>66000</v>
      </c>
      <c r="D134" s="117">
        <v>66000</v>
      </c>
      <c r="E134" s="117">
        <v>0</v>
      </c>
      <c r="F134" s="117">
        <v>0</v>
      </c>
      <c r="G134" s="127">
        <v>0</v>
      </c>
      <c r="H134" s="65">
        <v>0</v>
      </c>
      <c r="I134" s="65"/>
      <c r="J134" s="117"/>
      <c r="K134" s="117"/>
      <c r="L134" s="128"/>
      <c r="M134" s="128"/>
      <c r="O134" s="72"/>
    </row>
    <row r="135" spans="1:15" x14ac:dyDescent="0.2">
      <c r="A135" s="86" t="str">
        <f>+[1]INVERSION!A40</f>
        <v xml:space="preserve">   Remozamiento del Teatro Gladys Vidal</v>
      </c>
      <c r="B135" s="117">
        <f>+[1]INVERSION!B40</f>
        <v>250000</v>
      </c>
      <c r="C135" s="117">
        <f>+[1]INVERSION!C40</f>
        <v>250000</v>
      </c>
      <c r="D135" s="117">
        <v>250000</v>
      </c>
      <c r="E135" s="117">
        <f>+[1]INVERSION!E40</f>
        <v>0</v>
      </c>
      <c r="F135" s="117">
        <f>+[1]INVERSION!F40</f>
        <v>0</v>
      </c>
      <c r="G135" s="127"/>
      <c r="H135" s="65">
        <f>+E135+F135+G135</f>
        <v>0</v>
      </c>
      <c r="I135" s="65">
        <f>+[1]INVERSION!G40</f>
        <v>0</v>
      </c>
      <c r="J135" s="117">
        <f>+D135-H135</f>
        <v>250000</v>
      </c>
      <c r="K135" s="117">
        <f>+C135-H135</f>
        <v>250000</v>
      </c>
      <c r="L135" s="128">
        <f t="shared" si="60"/>
        <v>0</v>
      </c>
      <c r="M135" s="128">
        <f t="shared" si="55"/>
        <v>0</v>
      </c>
      <c r="O135" s="72"/>
    </row>
    <row r="136" spans="1:15" x14ac:dyDescent="0.2">
      <c r="A136" s="123" t="s">
        <v>85</v>
      </c>
      <c r="B136" s="124">
        <f>SUM(B137:B139)</f>
        <v>6699812</v>
      </c>
      <c r="C136" s="125">
        <f t="shared" ref="C136:K136" si="66">SUM(C137:C139)</f>
        <v>1541477</v>
      </c>
      <c r="D136" s="125">
        <f t="shared" si="66"/>
        <v>1541477</v>
      </c>
      <c r="E136" s="125">
        <f t="shared" si="66"/>
        <v>40682</v>
      </c>
      <c r="F136" s="125">
        <f t="shared" si="66"/>
        <v>536691.67000000004</v>
      </c>
      <c r="G136" s="125">
        <f t="shared" si="66"/>
        <v>0</v>
      </c>
      <c r="H136" s="125">
        <f t="shared" si="66"/>
        <v>577373.67000000004</v>
      </c>
      <c r="I136" s="125">
        <f t="shared" si="66"/>
        <v>0</v>
      </c>
      <c r="J136" s="124">
        <f t="shared" si="66"/>
        <v>964103.33</v>
      </c>
      <c r="K136" s="124">
        <f t="shared" si="66"/>
        <v>40682</v>
      </c>
      <c r="L136" s="126">
        <f t="shared" si="60"/>
        <v>2.6391571200867738</v>
      </c>
      <c r="M136" s="126">
        <f t="shared" si="55"/>
        <v>2.6391571200867738</v>
      </c>
      <c r="O136" s="72"/>
    </row>
    <row r="137" spans="1:15" s="122" customFormat="1" x14ac:dyDescent="0.2">
      <c r="A137" s="86" t="str">
        <f>+[1]INVERSION!A42</f>
        <v xml:space="preserve"> Mant. Y Conservación de Plazas, Parques y Areas</v>
      </c>
      <c r="B137" s="117">
        <f>+[1]INVERSION!B42</f>
        <v>6324127</v>
      </c>
      <c r="C137" s="117">
        <v>959349</v>
      </c>
      <c r="D137" s="117">
        <v>959349</v>
      </c>
      <c r="E137" s="117">
        <f>+[1]INVERSION!E42</f>
        <v>0</v>
      </c>
      <c r="F137" s="117">
        <f>+[1]INVERSION!F42</f>
        <v>0</v>
      </c>
      <c r="G137" s="127"/>
      <c r="H137" s="65">
        <f>+E137+F137+G137</f>
        <v>0</v>
      </c>
      <c r="I137" s="65">
        <f>+[1]INVERSION!G42</f>
        <v>0</v>
      </c>
      <c r="J137" s="117">
        <f>+D137-H137</f>
        <v>959349</v>
      </c>
      <c r="K137" s="117">
        <f>+E137-I137</f>
        <v>0</v>
      </c>
      <c r="L137" s="128">
        <f t="shared" si="60"/>
        <v>0</v>
      </c>
      <c r="M137" s="128">
        <f t="shared" si="55"/>
        <v>0</v>
      </c>
      <c r="O137" s="72"/>
    </row>
    <row r="138" spans="1:15" x14ac:dyDescent="0.2">
      <c r="A138" s="86" t="str">
        <f>+[1]INVERSION!A43</f>
        <v xml:space="preserve">   Adecuación de 6 Parques</v>
      </c>
      <c r="B138" s="117">
        <f>+[1]INVERSION!B43</f>
        <v>375685</v>
      </c>
      <c r="C138" s="117">
        <f>+[1]INVERSION!C43</f>
        <v>536692</v>
      </c>
      <c r="D138" s="117">
        <v>536692</v>
      </c>
      <c r="E138" s="117">
        <f>+[1]INVERSION!E43</f>
        <v>0</v>
      </c>
      <c r="F138" s="117">
        <f>+[1]INVERSION!F43</f>
        <v>536691.67000000004</v>
      </c>
      <c r="G138" s="127"/>
      <c r="H138" s="65">
        <f t="shared" ref="H138:H139" si="67">+E138+F138+G138</f>
        <v>536691.67000000004</v>
      </c>
      <c r="I138" s="65">
        <f>+[1]INVERSION!G43</f>
        <v>0</v>
      </c>
      <c r="J138" s="117">
        <f t="shared" ref="J138:K141" si="68">+D138-H138</f>
        <v>0.32999999995809048</v>
      </c>
      <c r="K138" s="117">
        <f t="shared" si="68"/>
        <v>0</v>
      </c>
      <c r="L138" s="128">
        <f t="shared" si="60"/>
        <v>0</v>
      </c>
      <c r="M138" s="128">
        <f t="shared" si="55"/>
        <v>0</v>
      </c>
      <c r="O138" s="72"/>
    </row>
    <row r="139" spans="1:15" x14ac:dyDescent="0.2">
      <c r="A139" s="86" t="s">
        <v>86</v>
      </c>
      <c r="B139" s="117">
        <v>0</v>
      </c>
      <c r="C139" s="65">
        <v>45436</v>
      </c>
      <c r="D139" s="65">
        <v>45436</v>
      </c>
      <c r="E139" s="65">
        <v>40682</v>
      </c>
      <c r="F139" s="65"/>
      <c r="G139" s="127"/>
      <c r="H139" s="65">
        <f t="shared" si="67"/>
        <v>40682</v>
      </c>
      <c r="I139" s="65"/>
      <c r="J139" s="117">
        <f t="shared" si="68"/>
        <v>4754</v>
      </c>
      <c r="K139" s="117">
        <f t="shared" si="68"/>
        <v>40682</v>
      </c>
      <c r="L139" s="128">
        <f t="shared" si="60"/>
        <v>89.536931067875685</v>
      </c>
      <c r="M139" s="128">
        <f t="shared" si="55"/>
        <v>89.536931067875685</v>
      </c>
      <c r="O139" s="72"/>
    </row>
    <row r="140" spans="1:15" s="129" customFormat="1" x14ac:dyDescent="0.2">
      <c r="A140" s="123" t="s">
        <v>87</v>
      </c>
      <c r="B140" s="124">
        <f>SUM(B141)</f>
        <v>0</v>
      </c>
      <c r="C140" s="125">
        <f t="shared" ref="C140:K140" si="69">SUM(C141)</f>
        <v>239034</v>
      </c>
      <c r="D140" s="125">
        <f t="shared" si="69"/>
        <v>239034</v>
      </c>
      <c r="E140" s="125">
        <f t="shared" si="69"/>
        <v>0</v>
      </c>
      <c r="F140" s="125">
        <f t="shared" si="69"/>
        <v>0</v>
      </c>
      <c r="G140" s="125">
        <f t="shared" si="69"/>
        <v>0</v>
      </c>
      <c r="H140" s="125">
        <f t="shared" si="69"/>
        <v>0</v>
      </c>
      <c r="I140" s="125">
        <f t="shared" si="69"/>
        <v>0</v>
      </c>
      <c r="J140" s="124">
        <f t="shared" si="69"/>
        <v>239034</v>
      </c>
      <c r="K140" s="124">
        <f t="shared" si="69"/>
        <v>0</v>
      </c>
      <c r="L140" s="126">
        <f t="shared" si="60"/>
        <v>0</v>
      </c>
      <c r="M140" s="126">
        <f t="shared" si="55"/>
        <v>0</v>
      </c>
      <c r="O140" s="72"/>
    </row>
    <row r="141" spans="1:15" s="44" customFormat="1" x14ac:dyDescent="0.2">
      <c r="A141" s="86" t="s">
        <v>87</v>
      </c>
      <c r="B141" s="117">
        <v>0</v>
      </c>
      <c r="C141" s="65">
        <v>239034</v>
      </c>
      <c r="D141" s="65">
        <v>239034</v>
      </c>
      <c r="E141" s="65">
        <v>0</v>
      </c>
      <c r="F141" s="65"/>
      <c r="G141" s="127"/>
      <c r="H141" s="65">
        <f>+E141+F141+G141</f>
        <v>0</v>
      </c>
      <c r="I141" s="65"/>
      <c r="J141" s="117">
        <f t="shared" si="68"/>
        <v>239034</v>
      </c>
      <c r="K141" s="117">
        <f t="shared" si="68"/>
        <v>0</v>
      </c>
      <c r="L141" s="128">
        <f t="shared" si="60"/>
        <v>0</v>
      </c>
      <c r="M141" s="128">
        <f t="shared" si="55"/>
        <v>0</v>
      </c>
      <c r="O141" s="72"/>
    </row>
    <row r="142" spans="1:15" ht="20.25" customHeight="1" x14ac:dyDescent="0.25">
      <c r="A142" s="54" t="s">
        <v>88</v>
      </c>
      <c r="B142" s="55">
        <f>+B143+B145</f>
        <v>2899000</v>
      </c>
      <c r="C142" s="55">
        <f t="shared" ref="C142:K142" si="70">+C143+C145</f>
        <v>1778671</v>
      </c>
      <c r="D142" s="55">
        <f t="shared" si="70"/>
        <v>1778671</v>
      </c>
      <c r="E142" s="55">
        <f t="shared" si="70"/>
        <v>49767</v>
      </c>
      <c r="F142" s="55">
        <f t="shared" si="70"/>
        <v>0</v>
      </c>
      <c r="G142" s="55">
        <f t="shared" si="70"/>
        <v>0</v>
      </c>
      <c r="H142" s="55">
        <f t="shared" si="70"/>
        <v>49767</v>
      </c>
      <c r="I142" s="55">
        <f t="shared" si="70"/>
        <v>0</v>
      </c>
      <c r="J142" s="55">
        <f t="shared" si="70"/>
        <v>1728904</v>
      </c>
      <c r="K142" s="55">
        <f t="shared" si="70"/>
        <v>1008810</v>
      </c>
      <c r="L142" s="110">
        <f t="shared" si="54"/>
        <v>2.7979879359364377</v>
      </c>
      <c r="M142" s="110">
        <f t="shared" si="55"/>
        <v>2.7979879359364377</v>
      </c>
      <c r="O142" s="72"/>
    </row>
    <row r="143" spans="1:15" x14ac:dyDescent="0.2">
      <c r="A143" s="123" t="s">
        <v>89</v>
      </c>
      <c r="B143" s="124">
        <f>+B144</f>
        <v>947935</v>
      </c>
      <c r="C143" s="124">
        <f t="shared" ref="C143:K143" si="71">+C144</f>
        <v>754440</v>
      </c>
      <c r="D143" s="124">
        <f t="shared" si="71"/>
        <v>754440</v>
      </c>
      <c r="E143" s="124">
        <f t="shared" si="71"/>
        <v>17173</v>
      </c>
      <c r="F143" s="124">
        <f t="shared" si="71"/>
        <v>0</v>
      </c>
      <c r="G143" s="124">
        <f t="shared" si="71"/>
        <v>0</v>
      </c>
      <c r="H143" s="124">
        <f t="shared" si="71"/>
        <v>17173</v>
      </c>
      <c r="I143" s="125">
        <f t="shared" si="71"/>
        <v>0</v>
      </c>
      <c r="J143" s="124">
        <f t="shared" si="71"/>
        <v>737267</v>
      </c>
      <c r="K143" s="124">
        <f t="shared" si="71"/>
        <v>17173</v>
      </c>
      <c r="L143" s="126">
        <f t="shared" si="54"/>
        <v>2.2762578866443985</v>
      </c>
      <c r="M143" s="126">
        <f t="shared" si="55"/>
        <v>2.2762578866443985</v>
      </c>
      <c r="O143" s="72"/>
    </row>
    <row r="144" spans="1:15" s="58" customFormat="1" x14ac:dyDescent="0.2">
      <c r="A144" s="86" t="str">
        <f>+[1]INVERSION!A48</f>
        <v xml:space="preserve">   Desfile de Navidad (2015)</v>
      </c>
      <c r="B144" s="117">
        <f>+[1]INVERSION!B48</f>
        <v>947935</v>
      </c>
      <c r="C144" s="117">
        <v>754440</v>
      </c>
      <c r="D144" s="117">
        <v>754440</v>
      </c>
      <c r="E144" s="117">
        <v>17173</v>
      </c>
      <c r="F144" s="117">
        <f>+[1]INVERSION!F48</f>
        <v>0</v>
      </c>
      <c r="G144" s="65"/>
      <c r="H144" s="65">
        <f>+E144+F144+G144</f>
        <v>17173</v>
      </c>
      <c r="I144" s="65">
        <f>+[1]INVERSION!G48</f>
        <v>0</v>
      </c>
      <c r="J144" s="117">
        <f t="shared" ref="J144:K144" si="72">+D144-H144</f>
        <v>737267</v>
      </c>
      <c r="K144" s="117">
        <f t="shared" si="72"/>
        <v>17173</v>
      </c>
      <c r="L144" s="128">
        <f t="shared" si="54"/>
        <v>2.2762578866443985</v>
      </c>
      <c r="M144" s="128">
        <f t="shared" si="55"/>
        <v>2.2762578866443985</v>
      </c>
      <c r="O144" s="130"/>
    </row>
    <row r="145" spans="1:15" x14ac:dyDescent="0.2">
      <c r="A145" s="123" t="s">
        <v>90</v>
      </c>
      <c r="B145" s="124">
        <f>SUM(B146:B149)</f>
        <v>1951065</v>
      </c>
      <c r="C145" s="124">
        <f t="shared" ref="C145:K145" si="73">SUM(C146:C149)</f>
        <v>1024231</v>
      </c>
      <c r="D145" s="124">
        <f t="shared" si="73"/>
        <v>1024231</v>
      </c>
      <c r="E145" s="124">
        <f t="shared" si="73"/>
        <v>32594</v>
      </c>
      <c r="F145" s="124">
        <f t="shared" si="73"/>
        <v>0</v>
      </c>
      <c r="G145" s="124">
        <f t="shared" si="73"/>
        <v>0</v>
      </c>
      <c r="H145" s="124">
        <f t="shared" si="73"/>
        <v>32594</v>
      </c>
      <c r="I145" s="125">
        <f t="shared" si="73"/>
        <v>0</v>
      </c>
      <c r="J145" s="124">
        <f t="shared" si="73"/>
        <v>991637</v>
      </c>
      <c r="K145" s="124">
        <f t="shared" si="73"/>
        <v>991637</v>
      </c>
      <c r="L145" s="126">
        <f t="shared" ref="L145:M145" si="74">SUM(L146:L148)</f>
        <v>15.725761706028516</v>
      </c>
      <c r="M145" s="126">
        <f t="shared" si="74"/>
        <v>15.725761706028516</v>
      </c>
      <c r="O145" s="72"/>
    </row>
    <row r="146" spans="1:15" x14ac:dyDescent="0.2">
      <c r="A146" s="86" t="str">
        <f>+[1]INVERSION!A50</f>
        <v xml:space="preserve">   Desfile de Navidad (2016)</v>
      </c>
      <c r="B146" s="117">
        <f>+[1]INVERSION!B50</f>
        <v>1601065</v>
      </c>
      <c r="C146" s="117">
        <v>216966</v>
      </c>
      <c r="D146" s="117">
        <v>216966</v>
      </c>
      <c r="E146" s="117">
        <f>+[1]INVERSION!E50</f>
        <v>0</v>
      </c>
      <c r="F146" s="117">
        <f>+[1]INVERSION!F50</f>
        <v>0</v>
      </c>
      <c r="G146" s="127"/>
      <c r="H146" s="65">
        <f>+E146+F146+G146</f>
        <v>0</v>
      </c>
      <c r="I146" s="65">
        <f>+[1]INVERSION!G50</f>
        <v>0</v>
      </c>
      <c r="J146" s="117">
        <f t="shared" ref="J146:J147" si="75">+D146-H146</f>
        <v>216966</v>
      </c>
      <c r="K146" s="117">
        <f t="shared" ref="K146:K150" si="76">+C146-H146</f>
        <v>216966</v>
      </c>
      <c r="L146" s="128">
        <f t="shared" si="54"/>
        <v>0</v>
      </c>
      <c r="M146" s="128">
        <f t="shared" si="55"/>
        <v>0</v>
      </c>
      <c r="O146" s="72"/>
    </row>
    <row r="147" spans="1:15" s="129" customFormat="1" x14ac:dyDescent="0.2">
      <c r="A147" s="86" t="str">
        <f>+[1]INVERSION!A51</f>
        <v xml:space="preserve">   Desfile del Día del Niño</v>
      </c>
      <c r="B147" s="117">
        <f>+[1]INVERSION!B51</f>
        <v>350000</v>
      </c>
      <c r="C147" s="117">
        <f>+[1]INVERSION!C51</f>
        <v>350000</v>
      </c>
      <c r="D147" s="117">
        <v>350000</v>
      </c>
      <c r="E147" s="117">
        <f>+[1]INVERSION!E51</f>
        <v>0</v>
      </c>
      <c r="F147" s="117">
        <f>+[1]INVERSION!F51</f>
        <v>0</v>
      </c>
      <c r="G147" s="127"/>
      <c r="H147" s="65">
        <f t="shared" ref="H147:H150" si="77">+E147+F147+G147</f>
        <v>0</v>
      </c>
      <c r="I147" s="65">
        <f>+[1]INVERSION!G51</f>
        <v>0</v>
      </c>
      <c r="J147" s="117">
        <f t="shared" si="75"/>
        <v>350000</v>
      </c>
      <c r="K147" s="117">
        <f t="shared" si="76"/>
        <v>350000</v>
      </c>
      <c r="L147" s="128">
        <f t="shared" si="54"/>
        <v>0</v>
      </c>
      <c r="M147" s="128">
        <f t="shared" si="55"/>
        <v>0</v>
      </c>
      <c r="O147" s="72"/>
    </row>
    <row r="148" spans="1:15" s="44" customFormat="1" x14ac:dyDescent="0.2">
      <c r="A148" s="86" t="str">
        <f>+[1]INVERSION!A65</f>
        <v>Otras Actividades de Interes Social</v>
      </c>
      <c r="B148" s="117">
        <f>+[1]INVERSION!B66</f>
        <v>0</v>
      </c>
      <c r="C148" s="117">
        <v>207265</v>
      </c>
      <c r="D148" s="117">
        <v>207265</v>
      </c>
      <c r="E148" s="117">
        <v>32594</v>
      </c>
      <c r="F148" s="117">
        <f>+[1]INVERSION!F66</f>
        <v>0</v>
      </c>
      <c r="G148" s="127"/>
      <c r="H148" s="65">
        <f t="shared" si="77"/>
        <v>32594</v>
      </c>
      <c r="I148" s="65">
        <v>0</v>
      </c>
      <c r="J148" s="117">
        <f>+D148-H148</f>
        <v>174671</v>
      </c>
      <c r="K148" s="117">
        <f t="shared" si="76"/>
        <v>174671</v>
      </c>
      <c r="L148" s="128">
        <f t="shared" si="54"/>
        <v>15.725761706028516</v>
      </c>
      <c r="M148" s="128">
        <f t="shared" si="55"/>
        <v>15.725761706028516</v>
      </c>
      <c r="O148" s="72"/>
    </row>
    <row r="149" spans="1:15" s="44" customFormat="1" x14ac:dyDescent="0.2">
      <c r="A149" s="131" t="s">
        <v>91</v>
      </c>
      <c r="B149" s="132">
        <f>+B150</f>
        <v>0</v>
      </c>
      <c r="C149" s="132">
        <f t="shared" ref="C149:M149" si="78">+C150</f>
        <v>250000</v>
      </c>
      <c r="D149" s="132">
        <f t="shared" si="78"/>
        <v>250000</v>
      </c>
      <c r="E149" s="132">
        <f t="shared" si="78"/>
        <v>0</v>
      </c>
      <c r="F149" s="132">
        <f t="shared" si="78"/>
        <v>0</v>
      </c>
      <c r="G149" s="132">
        <f t="shared" si="78"/>
        <v>0</v>
      </c>
      <c r="H149" s="132">
        <f t="shared" si="78"/>
        <v>0</v>
      </c>
      <c r="I149" s="133">
        <f t="shared" si="78"/>
        <v>0</v>
      </c>
      <c r="J149" s="132">
        <f t="shared" si="78"/>
        <v>250000</v>
      </c>
      <c r="K149" s="132">
        <f t="shared" si="78"/>
        <v>250000</v>
      </c>
      <c r="L149" s="132">
        <f t="shared" si="78"/>
        <v>0</v>
      </c>
      <c r="M149" s="132">
        <f t="shared" si="78"/>
        <v>0</v>
      </c>
      <c r="O149" s="72"/>
    </row>
    <row r="150" spans="1:15" s="44" customFormat="1" x14ac:dyDescent="0.2">
      <c r="A150" s="86" t="s">
        <v>92</v>
      </c>
      <c r="B150" s="117">
        <v>0</v>
      </c>
      <c r="C150" s="117">
        <v>250000</v>
      </c>
      <c r="D150" s="117">
        <v>250000</v>
      </c>
      <c r="E150" s="117">
        <v>0</v>
      </c>
      <c r="F150" s="117">
        <v>0</v>
      </c>
      <c r="G150" s="127"/>
      <c r="H150" s="65">
        <f t="shared" si="77"/>
        <v>0</v>
      </c>
      <c r="I150" s="65">
        <v>0</v>
      </c>
      <c r="J150" s="117">
        <f t="shared" ref="J150" si="79">+D150-H150</f>
        <v>250000</v>
      </c>
      <c r="K150" s="117">
        <f t="shared" si="76"/>
        <v>250000</v>
      </c>
      <c r="L150" s="128">
        <f t="shared" si="54"/>
        <v>0</v>
      </c>
      <c r="M150" s="128">
        <f t="shared" si="55"/>
        <v>0</v>
      </c>
      <c r="O150" s="72"/>
    </row>
    <row r="151" spans="1:15" x14ac:dyDescent="0.25">
      <c r="A151" s="54" t="s">
        <v>93</v>
      </c>
      <c r="B151" s="55">
        <f>+B152</f>
        <v>3442095</v>
      </c>
      <c r="C151" s="55">
        <f t="shared" ref="C151:M151" si="80">+C152</f>
        <v>3851416</v>
      </c>
      <c r="D151" s="55">
        <f t="shared" si="80"/>
        <v>3851416</v>
      </c>
      <c r="E151" s="55">
        <f t="shared" si="80"/>
        <v>248428</v>
      </c>
      <c r="F151" s="109">
        <f t="shared" si="80"/>
        <v>3224403</v>
      </c>
      <c r="G151" s="109">
        <f t="shared" si="80"/>
        <v>0</v>
      </c>
      <c r="H151" s="109">
        <f t="shared" si="80"/>
        <v>3472831</v>
      </c>
      <c r="I151" s="109">
        <f t="shared" si="80"/>
        <v>248428</v>
      </c>
      <c r="J151" s="109">
        <f t="shared" si="80"/>
        <v>378585</v>
      </c>
      <c r="K151" s="109">
        <f t="shared" si="80"/>
        <v>378585</v>
      </c>
      <c r="L151" s="110">
        <f t="shared" si="80"/>
        <v>8.9530720958355889</v>
      </c>
      <c r="M151" s="110">
        <f t="shared" si="80"/>
        <v>8.9530720958355889</v>
      </c>
      <c r="O151" s="72"/>
    </row>
    <row r="152" spans="1:15" x14ac:dyDescent="0.25">
      <c r="A152" s="123" t="s">
        <v>94</v>
      </c>
      <c r="B152" s="124">
        <f>+B153+B154</f>
        <v>3442095</v>
      </c>
      <c r="C152" s="125">
        <f t="shared" ref="C152:M152" si="81">+C153+C154</f>
        <v>3851416</v>
      </c>
      <c r="D152" s="125">
        <f t="shared" si="81"/>
        <v>3851416</v>
      </c>
      <c r="E152" s="125">
        <f t="shared" si="81"/>
        <v>248428</v>
      </c>
      <c r="F152" s="125">
        <f t="shared" si="81"/>
        <v>3224403</v>
      </c>
      <c r="G152" s="125">
        <f t="shared" si="81"/>
        <v>0</v>
      </c>
      <c r="H152" s="125">
        <f t="shared" si="81"/>
        <v>3472831</v>
      </c>
      <c r="I152" s="125">
        <f t="shared" si="81"/>
        <v>248428</v>
      </c>
      <c r="J152" s="124">
        <f t="shared" si="81"/>
        <v>378585</v>
      </c>
      <c r="K152" s="124">
        <f t="shared" si="81"/>
        <v>378585</v>
      </c>
      <c r="L152" s="126">
        <f t="shared" si="81"/>
        <v>8.9530720958355889</v>
      </c>
      <c r="M152" s="126">
        <f t="shared" si="81"/>
        <v>8.9530720958355889</v>
      </c>
      <c r="N152" s="74"/>
      <c r="O152" s="72"/>
    </row>
    <row r="153" spans="1:15" s="58" customFormat="1" x14ac:dyDescent="0.2">
      <c r="A153" s="86" t="str">
        <f>+[1]INVERSION!A68</f>
        <v xml:space="preserve">   Limpieza y Aseo de Edifico Hatillo (Parte 1)</v>
      </c>
      <c r="B153" s="117">
        <f>+[1]INVERSION!B68</f>
        <v>154450</v>
      </c>
      <c r="C153" s="117">
        <v>386094</v>
      </c>
      <c r="D153" s="117">
        <v>386094</v>
      </c>
      <c r="E153" s="117">
        <v>7752</v>
      </c>
      <c r="F153" s="117">
        <f>+[1]INVERSION!F68</f>
        <v>0</v>
      </c>
      <c r="G153" s="65"/>
      <c r="H153" s="65">
        <f t="shared" ref="H153:H154" si="82">+E153+F153+G153</f>
        <v>7752</v>
      </c>
      <c r="I153" s="65">
        <v>7752</v>
      </c>
      <c r="J153" s="117">
        <f>+D153-H153</f>
        <v>378342</v>
      </c>
      <c r="K153" s="117">
        <f t="shared" ref="K153:K154" si="83">+C153-H153</f>
        <v>378342</v>
      </c>
      <c r="L153" s="128">
        <f t="shared" si="54"/>
        <v>2.0078012090319972</v>
      </c>
      <c r="M153" s="128">
        <f t="shared" si="55"/>
        <v>2.0078012090319972</v>
      </c>
      <c r="O153" s="130"/>
    </row>
    <row r="154" spans="1:15" s="129" customFormat="1" x14ac:dyDescent="0.2">
      <c r="A154" s="86" t="str">
        <f>+[1]INVERSION!A69</f>
        <v xml:space="preserve">   Adquisición de Placas y Calcomanias Vehiculares</v>
      </c>
      <c r="B154" s="117">
        <f>+[1]INVERSION!B69</f>
        <v>3287645</v>
      </c>
      <c r="C154" s="117">
        <v>3465322</v>
      </c>
      <c r="D154" s="117">
        <v>3465322</v>
      </c>
      <c r="E154" s="117">
        <v>240676</v>
      </c>
      <c r="F154" s="117">
        <v>3224403</v>
      </c>
      <c r="G154" s="65"/>
      <c r="H154" s="65">
        <f t="shared" si="82"/>
        <v>3465079</v>
      </c>
      <c r="I154" s="65">
        <v>240676</v>
      </c>
      <c r="J154" s="117">
        <f>+D154-H154</f>
        <v>243</v>
      </c>
      <c r="K154" s="117">
        <f t="shared" si="83"/>
        <v>243</v>
      </c>
      <c r="L154" s="128">
        <f t="shared" si="54"/>
        <v>6.9452708868035922</v>
      </c>
      <c r="M154" s="128">
        <f t="shared" si="55"/>
        <v>6.9452708868035922</v>
      </c>
      <c r="O154" s="72"/>
    </row>
    <row r="155" spans="1:15" s="44" customFormat="1" x14ac:dyDescent="0.25">
      <c r="A155" s="54" t="s">
        <v>95</v>
      </c>
      <c r="B155" s="55">
        <f>+B156</f>
        <v>1138556</v>
      </c>
      <c r="C155" s="55">
        <f t="shared" ref="C155:M155" si="84">+C156</f>
        <v>2503856</v>
      </c>
      <c r="D155" s="55">
        <f t="shared" si="84"/>
        <v>2503856</v>
      </c>
      <c r="E155" s="55">
        <f t="shared" si="84"/>
        <v>0</v>
      </c>
      <c r="F155" s="109">
        <f t="shared" si="84"/>
        <v>164000</v>
      </c>
      <c r="G155" s="109">
        <f t="shared" si="84"/>
        <v>0</v>
      </c>
      <c r="H155" s="109">
        <f t="shared" si="84"/>
        <v>164000</v>
      </c>
      <c r="I155" s="109">
        <f t="shared" si="84"/>
        <v>0</v>
      </c>
      <c r="J155" s="109">
        <f t="shared" si="84"/>
        <v>2339856</v>
      </c>
      <c r="K155" s="109">
        <f t="shared" si="84"/>
        <v>2339856</v>
      </c>
      <c r="L155" s="110">
        <f t="shared" si="84"/>
        <v>0</v>
      </c>
      <c r="M155" s="110">
        <f t="shared" si="84"/>
        <v>0</v>
      </c>
      <c r="O155" s="72"/>
    </row>
    <row r="156" spans="1:15" x14ac:dyDescent="0.25">
      <c r="A156" s="123" t="s">
        <v>96</v>
      </c>
      <c r="B156" s="124">
        <f>+B157+B158+B159</f>
        <v>1138556</v>
      </c>
      <c r="C156" s="125">
        <f t="shared" ref="C156:M156" si="85">+C157+C158+C159</f>
        <v>2503856</v>
      </c>
      <c r="D156" s="125">
        <f t="shared" si="85"/>
        <v>2503856</v>
      </c>
      <c r="E156" s="125">
        <f t="shared" si="85"/>
        <v>0</v>
      </c>
      <c r="F156" s="125">
        <f t="shared" si="85"/>
        <v>164000</v>
      </c>
      <c r="G156" s="125">
        <f t="shared" si="85"/>
        <v>0</v>
      </c>
      <c r="H156" s="125">
        <f t="shared" si="85"/>
        <v>164000</v>
      </c>
      <c r="I156" s="125">
        <f t="shared" si="85"/>
        <v>0</v>
      </c>
      <c r="J156" s="124">
        <f t="shared" si="85"/>
        <v>2339856</v>
      </c>
      <c r="K156" s="124">
        <f t="shared" si="85"/>
        <v>2339856</v>
      </c>
      <c r="L156" s="126">
        <f t="shared" si="85"/>
        <v>0</v>
      </c>
      <c r="M156" s="126">
        <f t="shared" si="85"/>
        <v>0</v>
      </c>
      <c r="N156" s="74"/>
      <c r="O156" s="72"/>
    </row>
    <row r="157" spans="1:15" s="44" customFormat="1" x14ac:dyDescent="0.2">
      <c r="A157" s="86" t="s">
        <v>97</v>
      </c>
      <c r="B157" s="117">
        <v>0</v>
      </c>
      <c r="C157" s="65">
        <v>50000</v>
      </c>
      <c r="D157" s="65">
        <v>50000</v>
      </c>
      <c r="E157" s="65"/>
      <c r="F157" s="65"/>
      <c r="G157" s="127"/>
      <c r="H157" s="65">
        <f>+E157+F157+G157</f>
        <v>0</v>
      </c>
      <c r="I157" s="65"/>
      <c r="J157" s="117">
        <f>+D157-H157</f>
        <v>50000</v>
      </c>
      <c r="K157" s="117">
        <f t="shared" ref="K157:K159" si="86">+C157-H157</f>
        <v>50000</v>
      </c>
      <c r="L157" s="128">
        <f t="shared" si="54"/>
        <v>0</v>
      </c>
      <c r="M157" s="128">
        <f t="shared" si="55"/>
        <v>0</v>
      </c>
      <c r="O157" s="72"/>
    </row>
    <row r="158" spans="1:15" s="58" customFormat="1" x14ac:dyDescent="0.2">
      <c r="A158" s="86" t="str">
        <f>+[1]INVERSION!A72</f>
        <v xml:space="preserve">   Consultoría Calle Uruguay y Vía Argentina</v>
      </c>
      <c r="B158" s="117">
        <f>+[1]INVERSION!B72</f>
        <v>1138556</v>
      </c>
      <c r="C158" s="117">
        <v>2244856</v>
      </c>
      <c r="D158" s="117">
        <v>2244856</v>
      </c>
      <c r="E158" s="117">
        <f>+[1]INVERSION!E72</f>
        <v>0</v>
      </c>
      <c r="F158" s="117">
        <f>+[1]INVERSION!F72</f>
        <v>0</v>
      </c>
      <c r="G158" s="127"/>
      <c r="H158" s="65">
        <f t="shared" ref="H158:H159" si="87">+E158+F158+G158</f>
        <v>0</v>
      </c>
      <c r="I158" s="65">
        <f>+[1]INVERSION!G72</f>
        <v>0</v>
      </c>
      <c r="J158" s="117">
        <f t="shared" ref="J158:J159" si="88">+D158-H158</f>
        <v>2244856</v>
      </c>
      <c r="K158" s="117">
        <f t="shared" si="86"/>
        <v>2244856</v>
      </c>
      <c r="L158" s="128">
        <f t="shared" si="54"/>
        <v>0</v>
      </c>
      <c r="M158" s="128">
        <f t="shared" si="55"/>
        <v>0</v>
      </c>
      <c r="O158" s="130"/>
    </row>
    <row r="159" spans="1:15" x14ac:dyDescent="0.2">
      <c r="A159" s="86" t="s">
        <v>98</v>
      </c>
      <c r="B159" s="117">
        <v>0</v>
      </c>
      <c r="C159" s="65">
        <v>209000</v>
      </c>
      <c r="D159" s="65">
        <v>209000</v>
      </c>
      <c r="E159" s="65"/>
      <c r="F159" s="65">
        <v>164000</v>
      </c>
      <c r="G159" s="127"/>
      <c r="H159" s="65">
        <f t="shared" si="87"/>
        <v>164000</v>
      </c>
      <c r="I159" s="65"/>
      <c r="J159" s="117">
        <f t="shared" si="88"/>
        <v>45000</v>
      </c>
      <c r="K159" s="117">
        <f t="shared" si="86"/>
        <v>45000</v>
      </c>
      <c r="L159" s="128">
        <f t="shared" si="54"/>
        <v>0</v>
      </c>
      <c r="M159" s="128">
        <f t="shared" si="55"/>
        <v>0</v>
      </c>
      <c r="O159" s="72"/>
    </row>
    <row r="160" spans="1:15" s="129" customFormat="1" x14ac:dyDescent="0.25">
      <c r="A160" s="54" t="s">
        <v>99</v>
      </c>
      <c r="B160" s="55">
        <f>+B161</f>
        <v>192386</v>
      </c>
      <c r="C160" s="55">
        <f t="shared" ref="C160:M160" si="89">+C161</f>
        <v>1985091</v>
      </c>
      <c r="D160" s="55">
        <f t="shared" si="89"/>
        <v>1985091</v>
      </c>
      <c r="E160" s="55">
        <f t="shared" si="89"/>
        <v>0</v>
      </c>
      <c r="F160" s="109">
        <f t="shared" si="89"/>
        <v>524159</v>
      </c>
      <c r="G160" s="109">
        <f t="shared" si="89"/>
        <v>0</v>
      </c>
      <c r="H160" s="109">
        <f t="shared" si="89"/>
        <v>524159</v>
      </c>
      <c r="I160" s="109">
        <f t="shared" si="89"/>
        <v>0</v>
      </c>
      <c r="J160" s="109">
        <f t="shared" si="89"/>
        <v>1410107</v>
      </c>
      <c r="K160" s="109">
        <f t="shared" si="89"/>
        <v>1410107</v>
      </c>
      <c r="L160" s="110">
        <f t="shared" si="89"/>
        <v>0</v>
      </c>
      <c r="M160" s="110">
        <f t="shared" si="89"/>
        <v>0</v>
      </c>
      <c r="O160" s="72"/>
    </row>
    <row r="161" spans="1:15" x14ac:dyDescent="0.2">
      <c r="A161" s="123" t="s">
        <v>100</v>
      </c>
      <c r="B161" s="125">
        <f>+B162+B164+B163</f>
        <v>192386</v>
      </c>
      <c r="C161" s="125">
        <f t="shared" ref="C161:K161" si="90">+C162+C164+C163</f>
        <v>1985091</v>
      </c>
      <c r="D161" s="125">
        <f t="shared" si="90"/>
        <v>1985091</v>
      </c>
      <c r="E161" s="125">
        <f t="shared" si="90"/>
        <v>0</v>
      </c>
      <c r="F161" s="125">
        <f t="shared" si="90"/>
        <v>524159</v>
      </c>
      <c r="G161" s="125">
        <f t="shared" si="90"/>
        <v>0</v>
      </c>
      <c r="H161" s="125">
        <f t="shared" si="90"/>
        <v>524159</v>
      </c>
      <c r="I161" s="125">
        <f t="shared" si="90"/>
        <v>0</v>
      </c>
      <c r="J161" s="125">
        <f t="shared" si="90"/>
        <v>1410107</v>
      </c>
      <c r="K161" s="125">
        <f t="shared" si="90"/>
        <v>1410107</v>
      </c>
      <c r="L161" s="126">
        <f t="shared" ref="L161:M161" si="91">+L162+L164</f>
        <v>0</v>
      </c>
      <c r="M161" s="126">
        <f t="shared" si="91"/>
        <v>0</v>
      </c>
      <c r="O161" s="72"/>
    </row>
    <row r="162" spans="1:15" s="44" customFormat="1" x14ac:dyDescent="0.2">
      <c r="A162" s="86" t="str">
        <f>+[1]INVERSION!A75</f>
        <v xml:space="preserve">  Recolección de los Desechos del Mercado Agricola</v>
      </c>
      <c r="B162" s="117">
        <f>+[1]INVERSION!B75</f>
        <v>192386</v>
      </c>
      <c r="C162" s="117">
        <v>1768863</v>
      </c>
      <c r="D162" s="117">
        <v>1768863</v>
      </c>
      <c r="E162" s="117">
        <f>+[1]INVERSION!E75</f>
        <v>0</v>
      </c>
      <c r="F162" s="117">
        <v>524159</v>
      </c>
      <c r="G162" s="60"/>
      <c r="H162" s="65">
        <f t="shared" ref="H162:H164" si="92">+E162+F162+G162</f>
        <v>524159</v>
      </c>
      <c r="I162" s="65">
        <f>+[1]INVERSION!G75</f>
        <v>0</v>
      </c>
      <c r="J162" s="117">
        <f>+D162-H162</f>
        <v>1244704</v>
      </c>
      <c r="K162" s="117">
        <f t="shared" ref="K162:K164" si="93">+C162-H162</f>
        <v>1244704</v>
      </c>
      <c r="L162" s="128">
        <f t="shared" si="54"/>
        <v>0</v>
      </c>
      <c r="M162" s="128">
        <f t="shared" si="55"/>
        <v>0</v>
      </c>
      <c r="O162" s="72"/>
    </row>
    <row r="163" spans="1:15" s="44" customFormat="1" x14ac:dyDescent="0.2">
      <c r="A163" s="86" t="s">
        <v>101</v>
      </c>
      <c r="B163" s="117">
        <v>0</v>
      </c>
      <c r="C163" s="117">
        <v>50825</v>
      </c>
      <c r="D163" s="117">
        <v>50825</v>
      </c>
      <c r="E163" s="117">
        <v>0</v>
      </c>
      <c r="F163" s="117">
        <v>0</v>
      </c>
      <c r="G163" s="60">
        <v>0</v>
      </c>
      <c r="H163" s="65">
        <v>0</v>
      </c>
      <c r="I163" s="65"/>
      <c r="J163" s="117"/>
      <c r="K163" s="117"/>
      <c r="L163" s="128"/>
      <c r="M163" s="128"/>
      <c r="O163" s="72"/>
    </row>
    <row r="164" spans="1:15" x14ac:dyDescent="0.2">
      <c r="A164" s="86" t="s">
        <v>102</v>
      </c>
      <c r="B164" s="117">
        <v>0</v>
      </c>
      <c r="C164" s="65">
        <v>165403</v>
      </c>
      <c r="D164" s="65">
        <v>165403</v>
      </c>
      <c r="E164" s="65"/>
      <c r="F164" s="65"/>
      <c r="G164" s="127"/>
      <c r="H164" s="65">
        <f t="shared" si="92"/>
        <v>0</v>
      </c>
      <c r="I164" s="65"/>
      <c r="J164" s="117">
        <f>+D164-H164</f>
        <v>165403</v>
      </c>
      <c r="K164" s="117">
        <f t="shared" si="93"/>
        <v>165403</v>
      </c>
      <c r="L164" s="128">
        <f t="shared" si="54"/>
        <v>0</v>
      </c>
      <c r="M164" s="128">
        <v>0</v>
      </c>
      <c r="O164" s="72"/>
    </row>
    <row r="165" spans="1:15" s="58" customFormat="1" ht="24.95" customHeight="1" x14ac:dyDescent="0.25">
      <c r="A165" s="54" t="s">
        <v>103</v>
      </c>
      <c r="B165" s="55">
        <f>+B166</f>
        <v>62100000</v>
      </c>
      <c r="C165" s="55">
        <f t="shared" ref="C165:M165" si="94">+C166</f>
        <v>65100000</v>
      </c>
      <c r="D165" s="55">
        <f t="shared" si="94"/>
        <v>46532689</v>
      </c>
      <c r="E165" s="55">
        <f t="shared" si="94"/>
        <v>0</v>
      </c>
      <c r="F165" s="109">
        <f t="shared" si="94"/>
        <v>16931688.899999999</v>
      </c>
      <c r="G165" s="109">
        <f t="shared" si="94"/>
        <v>0</v>
      </c>
      <c r="H165" s="109">
        <f>+H166</f>
        <v>13316688.899999999</v>
      </c>
      <c r="I165" s="109">
        <f t="shared" si="94"/>
        <v>0</v>
      </c>
      <c r="J165" s="109">
        <f t="shared" si="94"/>
        <v>28665999.099999998</v>
      </c>
      <c r="K165" s="109">
        <f t="shared" si="94"/>
        <v>43235999.100000001</v>
      </c>
      <c r="L165" s="110">
        <f t="shared" si="94"/>
        <v>0</v>
      </c>
      <c r="M165" s="110">
        <f t="shared" si="94"/>
        <v>0</v>
      </c>
      <c r="O165" s="130"/>
    </row>
    <row r="166" spans="1:15" x14ac:dyDescent="0.2">
      <c r="A166" s="123" t="s">
        <v>104</v>
      </c>
      <c r="B166" s="124">
        <f t="shared" ref="B166:K166" si="95">SUM(B167:B193)</f>
        <v>62100000</v>
      </c>
      <c r="C166" s="124">
        <f t="shared" si="95"/>
        <v>65100000</v>
      </c>
      <c r="D166" s="124">
        <f t="shared" si="95"/>
        <v>46532689</v>
      </c>
      <c r="E166" s="124">
        <f t="shared" si="95"/>
        <v>0</v>
      </c>
      <c r="F166" s="124">
        <f t="shared" si="95"/>
        <v>16931688.899999999</v>
      </c>
      <c r="G166" s="124">
        <f t="shared" si="95"/>
        <v>0</v>
      </c>
      <c r="H166" s="124">
        <f t="shared" si="95"/>
        <v>13316688.899999999</v>
      </c>
      <c r="I166" s="125">
        <f t="shared" si="95"/>
        <v>0</v>
      </c>
      <c r="J166" s="124">
        <f t="shared" si="95"/>
        <v>28665999.099999998</v>
      </c>
      <c r="K166" s="124">
        <f t="shared" si="95"/>
        <v>43235999.100000001</v>
      </c>
      <c r="L166" s="126">
        <f t="shared" ref="L166:M166" si="96">+L167+L168+L169+L170+L171+L172+L173+L174+L175+L176+L177+L178+L179+L180+L181+L182+L183+L184+L185+L186+L187+L188+L189+L190</f>
        <v>0</v>
      </c>
      <c r="M166" s="126">
        <f t="shared" si="96"/>
        <v>0</v>
      </c>
      <c r="O166" s="72"/>
    </row>
    <row r="167" spans="1:15" s="129" customFormat="1" x14ac:dyDescent="0.2">
      <c r="A167" s="86" t="str">
        <f>+[1]INVERSION!A78</f>
        <v xml:space="preserve">   Proyectos de Juntas Comunales</v>
      </c>
      <c r="B167" s="117">
        <f>+[1]INVERSION!B78</f>
        <v>7820000</v>
      </c>
      <c r="C167" s="117">
        <f>+[1]INVERSION!C78</f>
        <v>7820000</v>
      </c>
      <c r="D167" s="117">
        <v>7000000</v>
      </c>
      <c r="E167" s="117">
        <f>+[1]INVERSION!E78</f>
        <v>0</v>
      </c>
      <c r="F167" s="117">
        <f>+[1]INVERSION!F78</f>
        <v>0</v>
      </c>
      <c r="G167" s="65"/>
      <c r="H167" s="65">
        <f t="shared" ref="H167:H190" si="97">+E167+F167+G167</f>
        <v>0</v>
      </c>
      <c r="I167" s="65">
        <f>+[1]INVERSION!G78</f>
        <v>0</v>
      </c>
      <c r="J167" s="117">
        <f>+D167-H167</f>
        <v>7000000</v>
      </c>
      <c r="K167" s="117">
        <f t="shared" ref="K167:K190" si="98">+C167-H167</f>
        <v>7820000</v>
      </c>
      <c r="L167" s="128">
        <f t="shared" si="54"/>
        <v>0</v>
      </c>
      <c r="M167" s="128">
        <v>0</v>
      </c>
      <c r="O167" s="72"/>
    </row>
    <row r="168" spans="1:15" s="44" customFormat="1" x14ac:dyDescent="0.2">
      <c r="A168" s="86" t="str">
        <f>+[1]INVERSION!A79</f>
        <v xml:space="preserve">   Intervención Urbana de Calle Uruguay</v>
      </c>
      <c r="B168" s="117">
        <f>+[1]INVERSION!B79</f>
        <v>4000000</v>
      </c>
      <c r="C168" s="117">
        <v>2058221</v>
      </c>
      <c r="D168" s="117">
        <v>2058221</v>
      </c>
      <c r="E168" s="117">
        <f>+[1]INVERSION!E79</f>
        <v>0</v>
      </c>
      <c r="F168" s="117">
        <f>+[1]INVERSION!F79</f>
        <v>0</v>
      </c>
      <c r="G168" s="65"/>
      <c r="H168" s="65">
        <f t="shared" si="97"/>
        <v>0</v>
      </c>
      <c r="I168" s="65">
        <f>+[1]INVERSION!G79</f>
        <v>0</v>
      </c>
      <c r="J168" s="117">
        <f t="shared" ref="J168:J190" si="99">+D168-H168</f>
        <v>2058221</v>
      </c>
      <c r="K168" s="117">
        <f t="shared" si="98"/>
        <v>2058221</v>
      </c>
      <c r="L168" s="128">
        <f t="shared" si="54"/>
        <v>0</v>
      </c>
      <c r="M168" s="128">
        <v>0</v>
      </c>
      <c r="O168" s="72"/>
    </row>
    <row r="169" spans="1:15" x14ac:dyDescent="0.2">
      <c r="A169" s="86" t="str">
        <f>+[1]INVERSION!A80</f>
        <v xml:space="preserve">   Intervención Urbana de Via Argentina</v>
      </c>
      <c r="B169" s="117">
        <f>+[1]INVERSION!B80</f>
        <v>3000000</v>
      </c>
      <c r="C169" s="117">
        <v>1800000</v>
      </c>
      <c r="D169" s="117">
        <v>1800000</v>
      </c>
      <c r="E169" s="117">
        <f>+[1]INVERSION!E80</f>
        <v>0</v>
      </c>
      <c r="F169" s="117">
        <f>+[1]INVERSION!F80</f>
        <v>0</v>
      </c>
      <c r="G169" s="65"/>
      <c r="H169" s="65">
        <f t="shared" si="97"/>
        <v>0</v>
      </c>
      <c r="I169" s="65">
        <f>+[1]INVERSION!G80</f>
        <v>0</v>
      </c>
      <c r="J169" s="117">
        <f t="shared" si="99"/>
        <v>1800000</v>
      </c>
      <c r="K169" s="117">
        <f t="shared" si="98"/>
        <v>1800000</v>
      </c>
      <c r="L169" s="128">
        <f t="shared" si="54"/>
        <v>0</v>
      </c>
      <c r="M169" s="128">
        <v>0</v>
      </c>
      <c r="O169" s="72"/>
    </row>
    <row r="170" spans="1:15" s="44" customFormat="1" x14ac:dyDescent="0.2">
      <c r="A170" s="86" t="str">
        <f>+[1]INVERSION!A81</f>
        <v xml:space="preserve">   Ordenamiento Territorial de San Francisco</v>
      </c>
      <c r="B170" s="117">
        <f>+[1]INVERSION!B81</f>
        <v>250000</v>
      </c>
      <c r="C170" s="117">
        <v>649672</v>
      </c>
      <c r="D170" s="117">
        <v>399672</v>
      </c>
      <c r="E170" s="117">
        <f>+[1]INVERSION!E81</f>
        <v>0</v>
      </c>
      <c r="F170" s="117">
        <f>+[1]INVERSION!F81</f>
        <v>0</v>
      </c>
      <c r="G170" s="65"/>
      <c r="H170" s="65">
        <f t="shared" si="97"/>
        <v>0</v>
      </c>
      <c r="I170" s="65">
        <f>+[1]INVERSION!G81</f>
        <v>0</v>
      </c>
      <c r="J170" s="117">
        <f t="shared" si="99"/>
        <v>399672</v>
      </c>
      <c r="K170" s="117">
        <f t="shared" si="98"/>
        <v>649672</v>
      </c>
      <c r="L170" s="128">
        <f t="shared" si="54"/>
        <v>0</v>
      </c>
      <c r="M170" s="128">
        <v>0</v>
      </c>
      <c r="O170" s="72"/>
    </row>
    <row r="171" spans="1:15" s="58" customFormat="1" x14ac:dyDescent="0.2">
      <c r="A171" s="86" t="str">
        <f>+[1]INVERSION!A82</f>
        <v xml:space="preserve">   Construción de Aceras - Via España</v>
      </c>
      <c r="B171" s="117">
        <f>+[1]INVERSION!B82</f>
        <v>15000000</v>
      </c>
      <c r="C171" s="117">
        <f>+[1]INVERSION!C82</f>
        <v>15000000</v>
      </c>
      <c r="D171" s="117">
        <v>15000000</v>
      </c>
      <c r="E171" s="117">
        <f>+[1]INVERSION!E82</f>
        <v>0</v>
      </c>
      <c r="F171" s="117">
        <f>+[1]INVERSION!F82</f>
        <v>0</v>
      </c>
      <c r="G171" s="65"/>
      <c r="H171" s="65">
        <f t="shared" si="97"/>
        <v>0</v>
      </c>
      <c r="I171" s="65">
        <f>+[1]INVERSION!G82</f>
        <v>0</v>
      </c>
      <c r="J171" s="117">
        <f t="shared" si="99"/>
        <v>15000000</v>
      </c>
      <c r="K171" s="117">
        <f t="shared" si="98"/>
        <v>15000000</v>
      </c>
      <c r="L171" s="128">
        <f t="shared" si="54"/>
        <v>0</v>
      </c>
      <c r="M171" s="128">
        <v>0</v>
      </c>
      <c r="O171" s="130"/>
    </row>
    <row r="172" spans="1:15" s="129" customFormat="1" x14ac:dyDescent="0.2">
      <c r="A172" s="86" t="str">
        <f>+[1]INVERSION!A83</f>
        <v xml:space="preserve">   Señalética / Nomenclatura</v>
      </c>
      <c r="B172" s="117">
        <f>+[1]INVERSION!B83</f>
        <v>250000</v>
      </c>
      <c r="C172" s="117">
        <f>+[1]INVERSION!C83</f>
        <v>624450</v>
      </c>
      <c r="D172" s="117">
        <v>624450</v>
      </c>
      <c r="E172" s="117">
        <f>+[1]INVERSION!E83</f>
        <v>0</v>
      </c>
      <c r="F172" s="117">
        <f>+[1]INVERSION!F83</f>
        <v>0</v>
      </c>
      <c r="G172" s="65"/>
      <c r="H172" s="65">
        <f t="shared" si="97"/>
        <v>0</v>
      </c>
      <c r="I172" s="65">
        <f>+[1]INVERSION!G83</f>
        <v>0</v>
      </c>
      <c r="J172" s="117">
        <f t="shared" si="99"/>
        <v>624450</v>
      </c>
      <c r="K172" s="117">
        <f t="shared" si="98"/>
        <v>624450</v>
      </c>
      <c r="L172" s="128">
        <f t="shared" si="54"/>
        <v>0</v>
      </c>
      <c r="M172" s="128">
        <v>0</v>
      </c>
      <c r="O172" s="72"/>
    </row>
    <row r="173" spans="1:15" s="44" customFormat="1" x14ac:dyDescent="0.2">
      <c r="A173" s="86" t="str">
        <f>+[1]INVERSION!A84</f>
        <v xml:space="preserve">   Parque Norte</v>
      </c>
      <c r="B173" s="117">
        <f>+[1]INVERSION!B84</f>
        <v>5000000</v>
      </c>
      <c r="C173" s="117">
        <f>+[1]INVERSION!C84</f>
        <v>5000000</v>
      </c>
      <c r="D173" s="117">
        <v>3000000</v>
      </c>
      <c r="E173" s="117">
        <f>+[1]INVERSION!E84</f>
        <v>0</v>
      </c>
      <c r="F173" s="117">
        <v>337986</v>
      </c>
      <c r="G173" s="65">
        <v>0</v>
      </c>
      <c r="H173" s="65">
        <f t="shared" si="97"/>
        <v>337986</v>
      </c>
      <c r="I173" s="65">
        <f>+[1]INVERSION!G84</f>
        <v>0</v>
      </c>
      <c r="J173" s="117">
        <f t="shared" si="99"/>
        <v>2662014</v>
      </c>
      <c r="K173" s="117">
        <f t="shared" si="98"/>
        <v>4662014</v>
      </c>
      <c r="L173" s="128">
        <f t="shared" si="54"/>
        <v>0</v>
      </c>
      <c r="M173" s="128">
        <v>0</v>
      </c>
      <c r="O173" s="72"/>
    </row>
    <row r="174" spans="1:15" x14ac:dyDescent="0.2">
      <c r="A174" s="86" t="str">
        <f>+[1]INVERSION!A85</f>
        <v xml:space="preserve">   Mejoramiento de Salsipuedes</v>
      </c>
      <c r="B174" s="117">
        <f>+[1]INVERSION!B85</f>
        <v>1000000</v>
      </c>
      <c r="C174" s="117">
        <f>+[1]INVERSION!C85</f>
        <v>1000000</v>
      </c>
      <c r="D174" s="117">
        <f>+[1]INVERSION!D85</f>
        <v>0</v>
      </c>
      <c r="E174" s="117">
        <f>+[1]INVERSION!E85</f>
        <v>0</v>
      </c>
      <c r="F174" s="117">
        <v>1000000</v>
      </c>
      <c r="G174" s="65">
        <v>0</v>
      </c>
      <c r="H174" s="65">
        <f t="shared" si="97"/>
        <v>1000000</v>
      </c>
      <c r="I174" s="65">
        <f>+[1]INVERSION!G85</f>
        <v>0</v>
      </c>
      <c r="J174" s="117">
        <f t="shared" si="99"/>
        <v>-1000000</v>
      </c>
      <c r="K174" s="117">
        <f t="shared" si="98"/>
        <v>0</v>
      </c>
      <c r="L174" s="128">
        <v>0</v>
      </c>
      <c r="M174" s="128">
        <v>0</v>
      </c>
      <c r="O174" s="72"/>
    </row>
    <row r="175" spans="1:15" s="80" customFormat="1" x14ac:dyDescent="0.25">
      <c r="A175" s="86" t="str">
        <f>+[1]INVERSION!A86</f>
        <v xml:space="preserve">   Construcción de Parque de Versalles</v>
      </c>
      <c r="B175" s="117">
        <f>+[1]INVERSION!B86</f>
        <v>1000000</v>
      </c>
      <c r="C175" s="117">
        <f>+[1]INVERSION!C86</f>
        <v>1000000</v>
      </c>
      <c r="D175" s="117">
        <f>+[1]INVERSION!D86</f>
        <v>0</v>
      </c>
      <c r="E175" s="117">
        <f>+[1]INVERSION!E86</f>
        <v>0</v>
      </c>
      <c r="F175" s="117">
        <f>+[1]INVERSION!F86</f>
        <v>0</v>
      </c>
      <c r="G175" s="65"/>
      <c r="H175" s="65">
        <f t="shared" si="97"/>
        <v>0</v>
      </c>
      <c r="I175" s="65">
        <f>+[1]INVERSION!G86</f>
        <v>0</v>
      </c>
      <c r="J175" s="117">
        <f t="shared" si="99"/>
        <v>0</v>
      </c>
      <c r="K175" s="117">
        <f t="shared" si="98"/>
        <v>1000000</v>
      </c>
      <c r="L175" s="128">
        <v>0</v>
      </c>
      <c r="M175" s="128">
        <v>0</v>
      </c>
      <c r="O175" s="72"/>
    </row>
    <row r="176" spans="1:15" s="82" customFormat="1" x14ac:dyDescent="0.25">
      <c r="A176" s="86" t="str">
        <f>+[1]INVERSION!A87</f>
        <v xml:space="preserve"> Remoción, Rehabilitación y Equipamiento de Nuev</v>
      </c>
      <c r="B176" s="117">
        <f>+[1]INVERSION!B87</f>
        <v>800000</v>
      </c>
      <c r="C176" s="117">
        <v>984000</v>
      </c>
      <c r="D176" s="117">
        <v>984000</v>
      </c>
      <c r="E176" s="117">
        <f>+[1]INVERSION!E87</f>
        <v>0</v>
      </c>
      <c r="F176" s="117">
        <v>984000</v>
      </c>
      <c r="G176" s="65"/>
      <c r="H176" s="65">
        <f t="shared" si="97"/>
        <v>984000</v>
      </c>
      <c r="I176" s="65">
        <f>+[1]INVERSION!G87</f>
        <v>0</v>
      </c>
      <c r="J176" s="117">
        <f t="shared" si="99"/>
        <v>0</v>
      </c>
      <c r="K176" s="117">
        <f t="shared" si="98"/>
        <v>0</v>
      </c>
      <c r="L176" s="128">
        <f t="shared" si="54"/>
        <v>0</v>
      </c>
      <c r="M176" s="128">
        <v>0</v>
      </c>
      <c r="O176" s="130"/>
    </row>
    <row r="177" spans="1:15" s="80" customFormat="1" x14ac:dyDescent="0.25">
      <c r="A177" s="86" t="str">
        <f>+[1]INVERSION!A88</f>
        <v xml:space="preserve"> Adecuacion, diseño y equipamiento del Centro de</v>
      </c>
      <c r="B177" s="117">
        <f>+[1]INVERSION!B88</f>
        <v>3000000</v>
      </c>
      <c r="C177" s="117">
        <f>+[1]INVERSION!C88</f>
        <v>3000000</v>
      </c>
      <c r="D177" s="117">
        <f>+[1]INVERSION!D88</f>
        <v>0</v>
      </c>
      <c r="E177" s="117">
        <f>+[1]INVERSION!E88</f>
        <v>0</v>
      </c>
      <c r="F177" s="117">
        <f>+[1]INVERSION!F88</f>
        <v>0</v>
      </c>
      <c r="G177" s="65"/>
      <c r="H177" s="65">
        <f t="shared" si="97"/>
        <v>0</v>
      </c>
      <c r="I177" s="65">
        <f>+[1]INVERSION!G88</f>
        <v>0</v>
      </c>
      <c r="J177" s="117">
        <f t="shared" si="99"/>
        <v>0</v>
      </c>
      <c r="K177" s="117">
        <f t="shared" si="98"/>
        <v>3000000</v>
      </c>
      <c r="L177" s="128">
        <v>0</v>
      </c>
      <c r="M177" s="128">
        <v>0</v>
      </c>
      <c r="O177" s="72"/>
    </row>
    <row r="178" spans="1:15" s="80" customFormat="1" x14ac:dyDescent="0.25">
      <c r="A178" s="86" t="str">
        <f>+[1]INVERSION!A89</f>
        <v xml:space="preserve">   Construcción de 6 aulas para uso común</v>
      </c>
      <c r="B178" s="117">
        <f>+[1]INVERSION!B89</f>
        <v>200000</v>
      </c>
      <c r="C178" s="117">
        <f>+[1]INVERSION!C89</f>
        <v>200000</v>
      </c>
      <c r="D178" s="117">
        <v>200000</v>
      </c>
      <c r="E178" s="117">
        <f>+[1]INVERSION!E89</f>
        <v>0</v>
      </c>
      <c r="F178" s="117">
        <f>+[1]INVERSION!F89</f>
        <v>0</v>
      </c>
      <c r="G178" s="65"/>
      <c r="H178" s="65">
        <f t="shared" si="97"/>
        <v>0</v>
      </c>
      <c r="I178" s="65">
        <f>+[1]INVERSION!G89</f>
        <v>0</v>
      </c>
      <c r="J178" s="117">
        <f t="shared" si="99"/>
        <v>200000</v>
      </c>
      <c r="K178" s="117">
        <f t="shared" si="98"/>
        <v>200000</v>
      </c>
      <c r="L178" s="128">
        <f t="shared" si="54"/>
        <v>0</v>
      </c>
      <c r="M178" s="128">
        <v>0</v>
      </c>
      <c r="O178" s="72"/>
    </row>
    <row r="179" spans="1:15" s="80" customFormat="1" x14ac:dyDescent="0.25">
      <c r="A179" s="86" t="str">
        <f>+[1]INVERSION!A90</f>
        <v xml:space="preserve">   Construcción de cancha de Pinates Juan Diaz</v>
      </c>
      <c r="B179" s="117">
        <f>+[1]INVERSION!B90</f>
        <v>500000</v>
      </c>
      <c r="C179" s="117">
        <f>+[1]INVERSION!C90</f>
        <v>500000</v>
      </c>
      <c r="D179" s="117">
        <v>500000</v>
      </c>
      <c r="E179" s="117">
        <f>+[1]INVERSION!E90</f>
        <v>0</v>
      </c>
      <c r="F179" s="117">
        <f>+[1]INVERSION!F90</f>
        <v>0</v>
      </c>
      <c r="G179" s="65"/>
      <c r="H179" s="65">
        <f t="shared" si="97"/>
        <v>0</v>
      </c>
      <c r="I179" s="65">
        <f>+[1]INVERSION!G90</f>
        <v>0</v>
      </c>
      <c r="J179" s="117">
        <f t="shared" si="99"/>
        <v>500000</v>
      </c>
      <c r="K179" s="117">
        <f t="shared" si="98"/>
        <v>500000</v>
      </c>
      <c r="L179" s="128">
        <f t="shared" ref="L179:L183" si="100">+E179/D179*100</f>
        <v>0</v>
      </c>
      <c r="M179" s="128">
        <v>0</v>
      </c>
      <c r="O179" s="72"/>
    </row>
    <row r="180" spans="1:15" s="80" customFormat="1" x14ac:dyDescent="0.25">
      <c r="A180" s="86" t="str">
        <f>+[1]INVERSION!A91</f>
        <v xml:space="preserve">  Construcción Complejo Deportivo Roberto Kelly</v>
      </c>
      <c r="B180" s="117">
        <f>+[1]INVERSION!B91</f>
        <v>3230465</v>
      </c>
      <c r="C180" s="117">
        <f>+[1]INVERSION!C91</f>
        <v>3230465</v>
      </c>
      <c r="D180" s="117">
        <f>+[1]INVERSION!D91</f>
        <v>3230465</v>
      </c>
      <c r="E180" s="117">
        <f>+[1]INVERSION!E91</f>
        <v>0</v>
      </c>
      <c r="F180" s="117">
        <v>3230465</v>
      </c>
      <c r="G180" s="65"/>
      <c r="H180" s="65">
        <f t="shared" si="97"/>
        <v>3230465</v>
      </c>
      <c r="I180" s="65">
        <f>+[1]INVERSION!G91</f>
        <v>0</v>
      </c>
      <c r="J180" s="117">
        <f t="shared" si="99"/>
        <v>0</v>
      </c>
      <c r="K180" s="117">
        <f t="shared" si="98"/>
        <v>0</v>
      </c>
      <c r="L180" s="128">
        <f t="shared" si="100"/>
        <v>0</v>
      </c>
      <c r="M180" s="128">
        <v>0</v>
      </c>
      <c r="O180" s="72"/>
    </row>
    <row r="181" spans="1:15" s="80" customFormat="1" x14ac:dyDescent="0.25">
      <c r="A181" s="86" t="str">
        <f>+[1]INVERSION!A92</f>
        <v>Construcción Complejo Deportivo Felipillo, 24 de</v>
      </c>
      <c r="B181" s="117">
        <f>+[1]INVERSION!B92</f>
        <v>900000</v>
      </c>
      <c r="C181" s="117">
        <f>+[1]INVERSION!C92</f>
        <v>1460368</v>
      </c>
      <c r="D181" s="117">
        <v>1460368</v>
      </c>
      <c r="E181" s="117">
        <f>+[1]INVERSION!E92</f>
        <v>0</v>
      </c>
      <c r="F181" s="117">
        <v>1460367</v>
      </c>
      <c r="G181" s="65"/>
      <c r="H181" s="65">
        <f t="shared" si="97"/>
        <v>1460367</v>
      </c>
      <c r="I181" s="65">
        <f>+[1]INVERSION!G92</f>
        <v>0</v>
      </c>
      <c r="J181" s="117">
        <f t="shared" si="99"/>
        <v>1</v>
      </c>
      <c r="K181" s="117">
        <f t="shared" si="98"/>
        <v>1</v>
      </c>
      <c r="L181" s="128">
        <f t="shared" si="100"/>
        <v>0</v>
      </c>
      <c r="M181" s="128">
        <v>0</v>
      </c>
    </row>
    <row r="182" spans="1:15" s="80" customFormat="1" x14ac:dyDescent="0.25">
      <c r="A182" s="86" t="str">
        <f>+[1]INVERSION!A93</f>
        <v xml:space="preserve">  Construcción Complejo Deportivo la siesta Tocume</v>
      </c>
      <c r="B182" s="117">
        <f>+[1]INVERSION!B93</f>
        <v>2000000</v>
      </c>
      <c r="C182" s="117">
        <v>3496632</v>
      </c>
      <c r="D182" s="117">
        <v>1496632</v>
      </c>
      <c r="E182" s="117">
        <f>+[1]INVERSION!E93</f>
        <v>0</v>
      </c>
      <c r="F182" s="117">
        <v>1700000</v>
      </c>
      <c r="G182" s="65"/>
      <c r="H182" s="65">
        <f t="shared" si="97"/>
        <v>1700000</v>
      </c>
      <c r="I182" s="65">
        <f>+[1]INVERSION!G93</f>
        <v>0</v>
      </c>
      <c r="J182" s="117">
        <f t="shared" si="99"/>
        <v>-203368</v>
      </c>
      <c r="K182" s="117">
        <f t="shared" si="98"/>
        <v>1796632</v>
      </c>
      <c r="L182" s="128">
        <f t="shared" si="100"/>
        <v>0</v>
      </c>
      <c r="M182" s="128">
        <v>0</v>
      </c>
    </row>
    <row r="183" spans="1:15" s="80" customFormat="1" x14ac:dyDescent="0.25">
      <c r="A183" s="86" t="str">
        <f>+[1]INVERSION!A94</f>
        <v xml:space="preserve">  Construcción  Parque y cancha Monterrico Tocumen</v>
      </c>
      <c r="B183" s="117">
        <f>+[1]INVERSION!B94</f>
        <v>900000</v>
      </c>
      <c r="C183" s="117">
        <v>1675573</v>
      </c>
      <c r="D183" s="117">
        <v>1675573</v>
      </c>
      <c r="E183" s="117">
        <f>+[1]INVERSION!E94</f>
        <v>0</v>
      </c>
      <c r="F183" s="117">
        <v>1675572</v>
      </c>
      <c r="G183" s="65"/>
      <c r="H183" s="65">
        <f t="shared" si="97"/>
        <v>1675572</v>
      </c>
      <c r="I183" s="65">
        <f>+[1]INVERSION!G94</f>
        <v>0</v>
      </c>
      <c r="J183" s="117">
        <f t="shared" si="99"/>
        <v>1</v>
      </c>
      <c r="K183" s="117">
        <f t="shared" si="98"/>
        <v>1</v>
      </c>
      <c r="L183" s="128">
        <f t="shared" si="100"/>
        <v>0</v>
      </c>
      <c r="M183" s="128">
        <v>0</v>
      </c>
    </row>
    <row r="184" spans="1:15" s="80" customFormat="1" x14ac:dyDescent="0.25">
      <c r="A184" s="86" t="str">
        <f>+[1]INVERSION!A95</f>
        <v xml:space="preserve">  Constrcción Parque y cancha sintetica de Monteri</v>
      </c>
      <c r="B184" s="117">
        <f>+[1]INVERSION!B95</f>
        <v>500000</v>
      </c>
      <c r="C184" s="117">
        <f>+[1]INVERSION!C95</f>
        <v>500000</v>
      </c>
      <c r="D184" s="117">
        <f>+[1]INVERSION!D95</f>
        <v>0</v>
      </c>
      <c r="E184" s="117">
        <f>+[1]INVERSION!E95</f>
        <v>0</v>
      </c>
      <c r="F184" s="117">
        <v>416703</v>
      </c>
      <c r="G184" s="65"/>
      <c r="H184" s="65">
        <f t="shared" si="97"/>
        <v>416703</v>
      </c>
      <c r="I184" s="65">
        <f>+[1]INVERSION!G95</f>
        <v>0</v>
      </c>
      <c r="J184" s="117">
        <f t="shared" si="99"/>
        <v>-416703</v>
      </c>
      <c r="K184" s="117">
        <f t="shared" si="98"/>
        <v>83297</v>
      </c>
      <c r="L184" s="128">
        <v>0</v>
      </c>
      <c r="M184" s="128">
        <v>0</v>
      </c>
    </row>
    <row r="185" spans="1:15" x14ac:dyDescent="0.2">
      <c r="A185" s="86" t="str">
        <f>+[1]INVERSION!A96</f>
        <v xml:space="preserve">  Construcción de nuevas oficinas en el Cementerio</v>
      </c>
      <c r="B185" s="117">
        <f>+[1]INVERSION!B96</f>
        <v>54000</v>
      </c>
      <c r="C185" s="117">
        <f>+[1]INVERSION!C96</f>
        <v>77083</v>
      </c>
      <c r="D185" s="117">
        <f>+[1]INVERSION!D96</f>
        <v>77083</v>
      </c>
      <c r="E185" s="117">
        <f>+[1]INVERSION!E96</f>
        <v>0</v>
      </c>
      <c r="F185" s="117">
        <v>77082</v>
      </c>
      <c r="G185" s="65"/>
      <c r="H185" s="65">
        <f t="shared" si="97"/>
        <v>77082</v>
      </c>
      <c r="I185" s="65">
        <f>+[1]INVERSION!G96</f>
        <v>0</v>
      </c>
      <c r="J185" s="117">
        <f t="shared" si="99"/>
        <v>1</v>
      </c>
      <c r="K185" s="117">
        <f t="shared" si="98"/>
        <v>1</v>
      </c>
      <c r="L185" s="128">
        <v>0</v>
      </c>
      <c r="M185" s="128">
        <v>0</v>
      </c>
    </row>
    <row r="186" spans="1:15" x14ac:dyDescent="0.2">
      <c r="A186" s="86" t="str">
        <f>+[1]INVERSION!A97</f>
        <v xml:space="preserve">   Recolección de Desechos en los Mercados</v>
      </c>
      <c r="B186" s="117">
        <f>+[1]INVERSION!B97</f>
        <v>1222000</v>
      </c>
      <c r="C186" s="117">
        <v>0</v>
      </c>
      <c r="D186" s="117">
        <v>0</v>
      </c>
      <c r="E186" s="117">
        <f>+[1]INVERSION!E97</f>
        <v>0</v>
      </c>
      <c r="F186" s="117">
        <f>+[1]INVERSION!F97</f>
        <v>0</v>
      </c>
      <c r="G186" s="65"/>
      <c r="H186" s="65">
        <f t="shared" si="97"/>
        <v>0</v>
      </c>
      <c r="I186" s="65">
        <f>+[1]INVERSION!G97</f>
        <v>0</v>
      </c>
      <c r="J186" s="117">
        <f t="shared" si="99"/>
        <v>0</v>
      </c>
      <c r="K186" s="117">
        <f t="shared" si="98"/>
        <v>0</v>
      </c>
      <c r="L186" s="128">
        <v>0</v>
      </c>
      <c r="M186" s="128">
        <v>0</v>
      </c>
    </row>
    <row r="187" spans="1:15" s="80" customFormat="1" x14ac:dyDescent="0.25">
      <c r="A187" s="86" t="str">
        <f>+[1]INVERSION!A98</f>
        <v xml:space="preserve">   Mejoras existentes al Mercado del Marisco</v>
      </c>
      <c r="B187" s="117">
        <f>+[1]INVERSION!B98</f>
        <v>1973535</v>
      </c>
      <c r="C187" s="117">
        <f>+[1]INVERSION!C98</f>
        <v>1973535</v>
      </c>
      <c r="D187" s="117">
        <v>1973535</v>
      </c>
      <c r="E187" s="117">
        <f>+[1]INVERSION!E98</f>
        <v>0</v>
      </c>
      <c r="F187" s="117">
        <f>+[1]INVERSION!F98</f>
        <v>1936013.53</v>
      </c>
      <c r="G187" s="65"/>
      <c r="H187" s="65">
        <f t="shared" si="97"/>
        <v>1936013.53</v>
      </c>
      <c r="I187" s="65">
        <f>+[1]INVERSION!G98</f>
        <v>0</v>
      </c>
      <c r="J187" s="117">
        <f t="shared" si="99"/>
        <v>37521.469999999972</v>
      </c>
      <c r="K187" s="117">
        <f t="shared" si="98"/>
        <v>37521.469999999972</v>
      </c>
      <c r="L187" s="128">
        <v>0</v>
      </c>
      <c r="M187" s="128">
        <v>0</v>
      </c>
    </row>
    <row r="188" spans="1:15" s="80" customFormat="1" x14ac:dyDescent="0.25">
      <c r="A188" s="86" t="str">
        <f>+[1]INVERSION!A99</f>
        <v xml:space="preserve">   Mejoras existentes al Mercado Agricola Central</v>
      </c>
      <c r="B188" s="117">
        <v>500000</v>
      </c>
      <c r="C188" s="117">
        <f>+[1]INVERSION!C99</f>
        <v>502689</v>
      </c>
      <c r="D188" s="117">
        <f>+[1]INVERSION!D99</f>
        <v>502689</v>
      </c>
      <c r="E188" s="117">
        <f>+[1]INVERSION!E99</f>
        <v>0</v>
      </c>
      <c r="F188" s="117">
        <f>+[1]INVERSION!F99</f>
        <v>498500.37</v>
      </c>
      <c r="G188" s="65"/>
      <c r="H188" s="65">
        <f t="shared" si="97"/>
        <v>498500.37</v>
      </c>
      <c r="I188" s="65">
        <f>+[1]INVERSION!G99</f>
        <v>0</v>
      </c>
      <c r="J188" s="117">
        <f t="shared" si="99"/>
        <v>4188.6300000000047</v>
      </c>
      <c r="K188" s="117">
        <f t="shared" si="98"/>
        <v>4188.6300000000047</v>
      </c>
      <c r="L188" s="128">
        <v>0</v>
      </c>
      <c r="M188" s="128">
        <v>0</v>
      </c>
    </row>
    <row r="189" spans="1:15" s="80" customFormat="1" x14ac:dyDescent="0.25">
      <c r="A189" s="86" t="str">
        <f>+[1]INVERSION!A100</f>
        <v xml:space="preserve">   Mejoras existentes al Mercado Agricola Central</v>
      </c>
      <c r="B189" s="117"/>
      <c r="C189" s="117">
        <f>+[1]INVERSION!C100</f>
        <v>0</v>
      </c>
      <c r="D189" s="117">
        <f>+[1]INVERSION!D100</f>
        <v>0</v>
      </c>
      <c r="E189" s="117">
        <f>+[1]INVERSION!E100</f>
        <v>0</v>
      </c>
      <c r="F189" s="117">
        <f>+[1]INVERSION!F100</f>
        <v>0</v>
      </c>
      <c r="G189" s="65"/>
      <c r="H189" s="65">
        <f t="shared" si="97"/>
        <v>0</v>
      </c>
      <c r="I189" s="65">
        <f>+[1]INVERSION!G100</f>
        <v>0</v>
      </c>
      <c r="J189" s="117">
        <f t="shared" si="99"/>
        <v>0</v>
      </c>
      <c r="K189" s="117">
        <f t="shared" si="98"/>
        <v>0</v>
      </c>
      <c r="L189" s="128">
        <v>0</v>
      </c>
      <c r="M189" s="128">
        <v>0</v>
      </c>
    </row>
    <row r="190" spans="1:15" s="80" customFormat="1" x14ac:dyDescent="0.25">
      <c r="A190" s="86" t="str">
        <f>+[1]INVERSION!A101</f>
        <v xml:space="preserve">   Mejoras existentes al Mercado San Felipe Neri</v>
      </c>
      <c r="B190" s="117">
        <f>+[1]INVERSION!B101</f>
        <v>4000000</v>
      </c>
      <c r="C190" s="117">
        <f>+[1]INVERSION!C101</f>
        <v>4000000</v>
      </c>
      <c r="D190" s="117">
        <f>+[1]INVERSION!D101</f>
        <v>0</v>
      </c>
      <c r="E190" s="117">
        <f>+[1]INVERSION!E101</f>
        <v>0</v>
      </c>
      <c r="F190" s="117">
        <f>+[1]INVERSION!F101</f>
        <v>0</v>
      </c>
      <c r="G190" s="65"/>
      <c r="H190" s="65">
        <f t="shared" si="97"/>
        <v>0</v>
      </c>
      <c r="I190" s="65">
        <f>+[1]INVERSION!G101</f>
        <v>0</v>
      </c>
      <c r="J190" s="117">
        <f t="shared" si="99"/>
        <v>0</v>
      </c>
      <c r="K190" s="117">
        <f t="shared" si="98"/>
        <v>4000000</v>
      </c>
      <c r="L190" s="128">
        <v>0</v>
      </c>
      <c r="M190" s="128">
        <v>0</v>
      </c>
    </row>
    <row r="191" spans="1:15" s="80" customFormat="1" x14ac:dyDescent="0.25">
      <c r="A191" s="86" t="s">
        <v>105</v>
      </c>
      <c r="B191" s="117">
        <v>0</v>
      </c>
      <c r="C191" s="117">
        <v>935000</v>
      </c>
      <c r="D191" s="117">
        <v>935000</v>
      </c>
      <c r="E191" s="117"/>
      <c r="F191" s="117"/>
      <c r="G191" s="65"/>
      <c r="H191" s="65"/>
      <c r="I191" s="65"/>
      <c r="J191" s="117"/>
      <c r="K191" s="117"/>
      <c r="L191" s="128"/>
      <c r="M191" s="128"/>
    </row>
    <row r="192" spans="1:15" s="80" customFormat="1" x14ac:dyDescent="0.25">
      <c r="A192" s="86" t="s">
        <v>106</v>
      </c>
      <c r="B192" s="117">
        <v>0</v>
      </c>
      <c r="C192" s="117">
        <v>3615001</v>
      </c>
      <c r="D192" s="117">
        <v>3615001</v>
      </c>
      <c r="E192" s="117">
        <v>0</v>
      </c>
      <c r="F192" s="117">
        <v>3615000</v>
      </c>
      <c r="G192" s="65"/>
      <c r="H192" s="65"/>
      <c r="I192" s="65"/>
      <c r="J192" s="117"/>
      <c r="K192" s="117"/>
      <c r="L192" s="128"/>
      <c r="M192" s="128"/>
    </row>
    <row r="193" spans="1:13" s="80" customFormat="1" x14ac:dyDescent="0.25">
      <c r="A193" s="86" t="str">
        <f>+[1]INVERSION!A102</f>
        <v xml:space="preserve">   Construcción de 5 Mercados Periféricos</v>
      </c>
      <c r="B193" s="117">
        <f>+[1]INVERSION!B102</f>
        <v>5000000</v>
      </c>
      <c r="C193" s="117">
        <v>3997311</v>
      </c>
      <c r="D193" s="117"/>
      <c r="E193" s="117">
        <f>+[1]INVERSION!E102</f>
        <v>0</v>
      </c>
      <c r="F193" s="117">
        <f>+[1]INVERSION!F102</f>
        <v>0</v>
      </c>
      <c r="G193" s="65"/>
      <c r="H193" s="65"/>
      <c r="I193" s="65">
        <f>+[1]INVERSION!G102</f>
        <v>0</v>
      </c>
      <c r="J193" s="117"/>
      <c r="K193" s="117"/>
      <c r="L193" s="128"/>
      <c r="M193" s="128"/>
    </row>
    <row r="194" spans="1:13" s="134" customFormat="1" x14ac:dyDescent="0.25">
      <c r="A194" s="54" t="s">
        <v>107</v>
      </c>
      <c r="B194" s="55">
        <f>+B195</f>
        <v>1598990</v>
      </c>
      <c r="C194" s="55">
        <f t="shared" ref="C194:M194" si="101">+C195</f>
        <v>3845867</v>
      </c>
      <c r="D194" s="55">
        <f t="shared" si="101"/>
        <v>3845867</v>
      </c>
      <c r="E194" s="55">
        <f t="shared" si="101"/>
        <v>1713881</v>
      </c>
      <c r="F194" s="109">
        <f t="shared" si="101"/>
        <v>2131984</v>
      </c>
      <c r="G194" s="109">
        <f t="shared" si="101"/>
        <v>0</v>
      </c>
      <c r="H194" s="109">
        <f>+H195</f>
        <v>3845865</v>
      </c>
      <c r="I194" s="109">
        <f t="shared" si="101"/>
        <v>1598981</v>
      </c>
      <c r="J194" s="109">
        <f t="shared" si="101"/>
        <v>2</v>
      </c>
      <c r="K194" s="109">
        <f t="shared" si="101"/>
        <v>2</v>
      </c>
      <c r="L194" s="110">
        <f t="shared" si="101"/>
        <v>142.8561538449822</v>
      </c>
      <c r="M194" s="110">
        <f t="shared" si="101"/>
        <v>133.33391703841383</v>
      </c>
    </row>
    <row r="195" spans="1:13" s="134" customFormat="1" x14ac:dyDescent="0.25">
      <c r="A195" s="123" t="s">
        <v>108</v>
      </c>
      <c r="B195" s="124">
        <f>+B196+B197</f>
        <v>1598990</v>
      </c>
      <c r="C195" s="125">
        <f t="shared" ref="C195:M195" si="102">+C196+C197</f>
        <v>3845867</v>
      </c>
      <c r="D195" s="125">
        <f t="shared" si="102"/>
        <v>3845867</v>
      </c>
      <c r="E195" s="125">
        <f t="shared" si="102"/>
        <v>1713881</v>
      </c>
      <c r="F195" s="125">
        <f t="shared" si="102"/>
        <v>2131984</v>
      </c>
      <c r="G195" s="125">
        <f t="shared" si="102"/>
        <v>0</v>
      </c>
      <c r="H195" s="125">
        <f>+H196+H197</f>
        <v>3845865</v>
      </c>
      <c r="I195" s="125">
        <f t="shared" si="102"/>
        <v>1598981</v>
      </c>
      <c r="J195" s="124">
        <f t="shared" si="102"/>
        <v>2</v>
      </c>
      <c r="K195" s="124">
        <f t="shared" si="102"/>
        <v>2</v>
      </c>
      <c r="L195" s="126">
        <f t="shared" si="102"/>
        <v>142.8561538449822</v>
      </c>
      <c r="M195" s="126">
        <f t="shared" si="102"/>
        <v>133.33391703841383</v>
      </c>
    </row>
    <row r="196" spans="1:13" s="134" customFormat="1" x14ac:dyDescent="0.25">
      <c r="A196" s="86" t="str">
        <f>+[1]INVERSION!A104</f>
        <v>Sub-gerencia de Ornato y Medio Ambiente</v>
      </c>
      <c r="B196" s="117">
        <f>+[1]INVERSION!B104</f>
        <v>1598990</v>
      </c>
      <c r="C196" s="117">
        <v>3730966</v>
      </c>
      <c r="D196" s="117">
        <v>3730966</v>
      </c>
      <c r="E196" s="117">
        <v>1598981</v>
      </c>
      <c r="F196" s="117">
        <v>2131984</v>
      </c>
      <c r="G196" s="65"/>
      <c r="H196" s="65">
        <f t="shared" ref="H196:H197" si="103">+E196+F196+G196</f>
        <v>3730965</v>
      </c>
      <c r="I196" s="65">
        <v>1598981</v>
      </c>
      <c r="J196" s="117">
        <f t="shared" ref="J196:J197" si="104">+D196-H196</f>
        <v>1</v>
      </c>
      <c r="K196" s="117">
        <f t="shared" ref="K196:K197" si="105">+C196-H196</f>
        <v>1</v>
      </c>
      <c r="L196" s="128">
        <f t="shared" ref="L196:M197" si="106">+E196/D196*100</f>
        <v>42.857024159426807</v>
      </c>
      <c r="M196" s="128">
        <f t="shared" si="106"/>
        <v>133.33391703841383</v>
      </c>
    </row>
    <row r="197" spans="1:13" x14ac:dyDescent="0.2">
      <c r="A197" s="86" t="s">
        <v>109</v>
      </c>
      <c r="B197" s="117">
        <v>0</v>
      </c>
      <c r="C197" s="65">
        <v>114901</v>
      </c>
      <c r="D197" s="65">
        <v>114901</v>
      </c>
      <c r="E197" s="65">
        <v>114900</v>
      </c>
      <c r="F197" s="65"/>
      <c r="G197" s="65"/>
      <c r="H197" s="65">
        <f t="shared" si="103"/>
        <v>114900</v>
      </c>
      <c r="I197" s="65"/>
      <c r="J197" s="117">
        <f t="shared" si="104"/>
        <v>1</v>
      </c>
      <c r="K197" s="117">
        <f t="shared" si="105"/>
        <v>1</v>
      </c>
      <c r="L197" s="128">
        <f t="shared" si="106"/>
        <v>99.999129685555388</v>
      </c>
      <c r="M197" s="128">
        <f t="shared" si="106"/>
        <v>0</v>
      </c>
    </row>
    <row r="198" spans="1:13" x14ac:dyDescent="0.2">
      <c r="A198" s="135"/>
      <c r="B198" s="117"/>
      <c r="C198" s="65"/>
      <c r="D198" s="65"/>
      <c r="E198" s="65"/>
      <c r="F198" s="65"/>
      <c r="G198" s="65"/>
      <c r="H198" s="65"/>
      <c r="I198" s="65"/>
      <c r="J198" s="117"/>
      <c r="K198" s="117"/>
      <c r="L198" s="136"/>
      <c r="M198" s="136"/>
    </row>
    <row r="221" spans="1:20" s="80" customFormat="1" x14ac:dyDescent="0.25">
      <c r="A221"/>
      <c r="E221" s="137"/>
      <c r="F221" s="134"/>
      <c r="G221" s="134"/>
      <c r="H221" s="134"/>
      <c r="I221" s="137"/>
      <c r="N221"/>
      <c r="O221"/>
      <c r="P221"/>
      <c r="Q221"/>
      <c r="R221"/>
      <c r="S221"/>
      <c r="T221"/>
    </row>
  </sheetData>
  <mergeCells count="38">
    <mergeCell ref="I109:I110"/>
    <mergeCell ref="J109:K109"/>
    <mergeCell ref="L109:M109"/>
    <mergeCell ref="A112:M112"/>
    <mergeCell ref="A109:A111"/>
    <mergeCell ref="B109:C109"/>
    <mergeCell ref="D109:D110"/>
    <mergeCell ref="E109:F109"/>
    <mergeCell ref="G109:G110"/>
    <mergeCell ref="H109:H110"/>
    <mergeCell ref="H19:H20"/>
    <mergeCell ref="I19:I20"/>
    <mergeCell ref="J19:K19"/>
    <mergeCell ref="L19:M19"/>
    <mergeCell ref="A22:M22"/>
    <mergeCell ref="A107:M107"/>
    <mergeCell ref="I8:I9"/>
    <mergeCell ref="J8:K8"/>
    <mergeCell ref="L8:M8"/>
    <mergeCell ref="A17:M17"/>
    <mergeCell ref="A18:K18"/>
    <mergeCell ref="A19:A21"/>
    <mergeCell ref="B19:C19"/>
    <mergeCell ref="D19:D20"/>
    <mergeCell ref="E19:F19"/>
    <mergeCell ref="G19:G20"/>
    <mergeCell ref="A8:A10"/>
    <mergeCell ref="B8:C8"/>
    <mergeCell ref="D8:D9"/>
    <mergeCell ref="E8:F8"/>
    <mergeCell ref="G8:G9"/>
    <mergeCell ref="H8:H9"/>
    <mergeCell ref="A1:M1"/>
    <mergeCell ref="A2:M2"/>
    <mergeCell ref="A3:M3"/>
    <mergeCell ref="A4:M4"/>
    <mergeCell ref="A5:M5"/>
    <mergeCell ref="A6:M6"/>
  </mergeCells>
  <printOptions horizontalCentered="1"/>
  <pageMargins left="0" right="0" top="0.74803149606299213" bottom="0.74803149606299213" header="0.31496062992125984" footer="0.31496062992125984"/>
  <pageSetup paperSize="123" scale="65" orientation="landscape" r:id="rId1"/>
  <headerFooter>
    <oddFooter>&amp;L&amp;D                   
&amp;T&amp;C&amp;P&amp;RDepartamento de Presupuesto</oddFooter>
  </headerFooter>
  <rowBreaks count="4" manualBreakCount="4">
    <brk id="31" max="12" man="1"/>
    <brk id="55" max="12" man="1"/>
    <brk id="81" max="12" man="1"/>
    <brk id="10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31 de marzo de  2016</vt:lpstr>
      <vt:lpstr>'31 de marzo de  2016'!Área_de_impresión</vt:lpstr>
      <vt:lpstr>'31 de marzo de  2016'!Títulos_a_imprimir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dcterms:created xsi:type="dcterms:W3CDTF">2016-04-07T15:06:44Z</dcterms:created>
  <dcterms:modified xsi:type="dcterms:W3CDTF">2016-04-07T15:07:02Z</dcterms:modified>
</cp:coreProperties>
</file>