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27 DE DICIEMBRE MODIFICADO" sheetId="1" r:id="rId1"/>
  </sheets>
  <externalReferences>
    <externalReference r:id="rId2"/>
  </externalReferences>
  <definedNames>
    <definedName name="_xlnm.Print_Area" localSheetId="0">'27 DE DICIEMBRE MODIFICADO'!$A$1:$M$233</definedName>
    <definedName name="_xlnm.Print_Titles" localSheetId="0">'27 DE DICIEMBRE MODIFICADO'!$1:$9</definedName>
  </definedNames>
  <calcPr calcId="145621"/>
</workbook>
</file>

<file path=xl/calcChain.xml><?xml version="1.0" encoding="utf-8"?>
<calcChain xmlns="http://schemas.openxmlformats.org/spreadsheetml/2006/main">
  <c r="P295" i="1" l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Q273" i="1"/>
  <c r="Q295" i="1" s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95" i="1" s="1"/>
  <c r="R298" i="1" s="1"/>
  <c r="R238" i="1"/>
  <c r="R237" i="1"/>
  <c r="R236" i="1"/>
  <c r="L231" i="1"/>
  <c r="H231" i="1"/>
  <c r="J231" i="1" s="1"/>
  <c r="D231" i="1"/>
  <c r="K230" i="1"/>
  <c r="H230" i="1"/>
  <c r="D230" i="1"/>
  <c r="B230" i="1"/>
  <c r="I229" i="1"/>
  <c r="I228" i="1" s="1"/>
  <c r="G229" i="1"/>
  <c r="G228" i="1" s="1"/>
  <c r="F229" i="1"/>
  <c r="F228" i="1" s="1"/>
  <c r="E229" i="1"/>
  <c r="C229" i="1"/>
  <c r="B229" i="1"/>
  <c r="E228" i="1"/>
  <c r="C228" i="1"/>
  <c r="B228" i="1"/>
  <c r="J227" i="1"/>
  <c r="H227" i="1"/>
  <c r="D227" i="1"/>
  <c r="I226" i="1"/>
  <c r="G226" i="1"/>
  <c r="F226" i="1"/>
  <c r="E226" i="1"/>
  <c r="H226" i="1" s="1"/>
  <c r="D226" i="1"/>
  <c r="J226" i="1" s="1"/>
  <c r="C226" i="1"/>
  <c r="B226" i="1"/>
  <c r="L225" i="1"/>
  <c r="J225" i="1"/>
  <c r="H225" i="1"/>
  <c r="M225" i="1" s="1"/>
  <c r="D225" i="1"/>
  <c r="H224" i="1"/>
  <c r="D224" i="1"/>
  <c r="M223" i="1"/>
  <c r="L223" i="1"/>
  <c r="K223" i="1"/>
  <c r="H223" i="1"/>
  <c r="D223" i="1"/>
  <c r="J223" i="1" s="1"/>
  <c r="L222" i="1"/>
  <c r="K222" i="1"/>
  <c r="H222" i="1"/>
  <c r="D222" i="1"/>
  <c r="H221" i="1"/>
  <c r="K221" i="1" s="1"/>
  <c r="D221" i="1"/>
  <c r="J221" i="1" s="1"/>
  <c r="J220" i="1"/>
  <c r="H220" i="1"/>
  <c r="D220" i="1"/>
  <c r="M219" i="1"/>
  <c r="L219" i="1"/>
  <c r="K219" i="1"/>
  <c r="H219" i="1"/>
  <c r="D219" i="1"/>
  <c r="J219" i="1" s="1"/>
  <c r="M218" i="1"/>
  <c r="J218" i="1"/>
  <c r="H218" i="1"/>
  <c r="K218" i="1" s="1"/>
  <c r="D218" i="1"/>
  <c r="L217" i="1"/>
  <c r="J217" i="1"/>
  <c r="H217" i="1"/>
  <c r="M217" i="1" s="1"/>
  <c r="D217" i="1"/>
  <c r="H216" i="1"/>
  <c r="D216" i="1"/>
  <c r="M215" i="1"/>
  <c r="L215" i="1"/>
  <c r="K215" i="1"/>
  <c r="J215" i="1"/>
  <c r="H215" i="1"/>
  <c r="H214" i="1"/>
  <c r="D214" i="1"/>
  <c r="J213" i="1"/>
  <c r="H213" i="1"/>
  <c r="D213" i="1"/>
  <c r="M212" i="1"/>
  <c r="H212" i="1"/>
  <c r="D212" i="1"/>
  <c r="M211" i="1"/>
  <c r="L211" i="1"/>
  <c r="K211" i="1"/>
  <c r="J211" i="1"/>
  <c r="H211" i="1"/>
  <c r="D211" i="1"/>
  <c r="M210" i="1"/>
  <c r="J210" i="1"/>
  <c r="H210" i="1"/>
  <c r="K210" i="1" s="1"/>
  <c r="D210" i="1"/>
  <c r="K209" i="1"/>
  <c r="H209" i="1"/>
  <c r="D209" i="1"/>
  <c r="L208" i="1"/>
  <c r="H208" i="1"/>
  <c r="K208" i="1" s="1"/>
  <c r="D208" i="1"/>
  <c r="J208" i="1" s="1"/>
  <c r="M207" i="1"/>
  <c r="L207" i="1"/>
  <c r="K207" i="1"/>
  <c r="J207" i="1"/>
  <c r="H207" i="1"/>
  <c r="D207" i="1"/>
  <c r="H206" i="1"/>
  <c r="K206" i="1" s="1"/>
  <c r="D206" i="1"/>
  <c r="J205" i="1"/>
  <c r="H205" i="1"/>
  <c r="D205" i="1"/>
  <c r="M204" i="1"/>
  <c r="H204" i="1"/>
  <c r="D204" i="1"/>
  <c r="M203" i="1"/>
  <c r="L203" i="1"/>
  <c r="K203" i="1"/>
  <c r="J203" i="1"/>
  <c r="H203" i="1"/>
  <c r="D203" i="1"/>
  <c r="M202" i="1"/>
  <c r="J202" i="1"/>
  <c r="H202" i="1"/>
  <c r="K202" i="1" s="1"/>
  <c r="D202" i="1"/>
  <c r="K201" i="1"/>
  <c r="H201" i="1"/>
  <c r="D201" i="1"/>
  <c r="H200" i="1"/>
  <c r="K200" i="1" s="1"/>
  <c r="D200" i="1"/>
  <c r="J200" i="1" s="1"/>
  <c r="B200" i="1"/>
  <c r="M199" i="1"/>
  <c r="K199" i="1"/>
  <c r="H199" i="1"/>
  <c r="D199" i="1"/>
  <c r="B199" i="1"/>
  <c r="M198" i="1"/>
  <c r="L198" i="1"/>
  <c r="K198" i="1"/>
  <c r="J198" i="1"/>
  <c r="H198" i="1"/>
  <c r="D198" i="1"/>
  <c r="A198" i="1"/>
  <c r="H197" i="1"/>
  <c r="D197" i="1"/>
  <c r="K196" i="1"/>
  <c r="H196" i="1"/>
  <c r="D196" i="1"/>
  <c r="B196" i="1"/>
  <c r="K195" i="1"/>
  <c r="H195" i="1"/>
  <c r="D195" i="1"/>
  <c r="J195" i="1" s="1"/>
  <c r="B195" i="1"/>
  <c r="M194" i="1"/>
  <c r="H194" i="1"/>
  <c r="D194" i="1"/>
  <c r="J194" i="1" s="1"/>
  <c r="B194" i="1"/>
  <c r="L193" i="1"/>
  <c r="H193" i="1"/>
  <c r="K193" i="1" s="1"/>
  <c r="D193" i="1"/>
  <c r="J193" i="1" s="1"/>
  <c r="B193" i="1"/>
  <c r="M192" i="1"/>
  <c r="K192" i="1"/>
  <c r="H192" i="1"/>
  <c r="D192" i="1"/>
  <c r="B192" i="1"/>
  <c r="M191" i="1"/>
  <c r="L191" i="1"/>
  <c r="K191" i="1"/>
  <c r="J191" i="1"/>
  <c r="H191" i="1"/>
  <c r="D191" i="1"/>
  <c r="B191" i="1"/>
  <c r="L190" i="1"/>
  <c r="H190" i="1"/>
  <c r="D190" i="1"/>
  <c r="B190" i="1"/>
  <c r="M189" i="1"/>
  <c r="K189" i="1"/>
  <c r="J189" i="1"/>
  <c r="H189" i="1"/>
  <c r="D189" i="1"/>
  <c r="L189" i="1" s="1"/>
  <c r="B189" i="1"/>
  <c r="H188" i="1"/>
  <c r="K188" i="1" s="1"/>
  <c r="D188" i="1"/>
  <c r="J188" i="1" s="1"/>
  <c r="B188" i="1"/>
  <c r="K187" i="1"/>
  <c r="H187" i="1"/>
  <c r="D187" i="1"/>
  <c r="J187" i="1" s="1"/>
  <c r="B187" i="1"/>
  <c r="M186" i="1"/>
  <c r="J186" i="1"/>
  <c r="H186" i="1"/>
  <c r="D186" i="1"/>
  <c r="B186" i="1"/>
  <c r="L185" i="1"/>
  <c r="H185" i="1"/>
  <c r="K185" i="1" s="1"/>
  <c r="D185" i="1"/>
  <c r="J185" i="1" s="1"/>
  <c r="B185" i="1"/>
  <c r="M184" i="1"/>
  <c r="L184" i="1"/>
  <c r="K184" i="1"/>
  <c r="H184" i="1"/>
  <c r="D184" i="1"/>
  <c r="J184" i="1" s="1"/>
  <c r="B184" i="1"/>
  <c r="M183" i="1"/>
  <c r="L183" i="1"/>
  <c r="K183" i="1"/>
  <c r="J183" i="1"/>
  <c r="H183" i="1"/>
  <c r="D183" i="1"/>
  <c r="B183" i="1"/>
  <c r="K182" i="1"/>
  <c r="H182" i="1"/>
  <c r="D182" i="1"/>
  <c r="B182" i="1"/>
  <c r="M181" i="1"/>
  <c r="K181" i="1"/>
  <c r="J181" i="1"/>
  <c r="H181" i="1"/>
  <c r="D181" i="1"/>
  <c r="L181" i="1" s="1"/>
  <c r="B181" i="1"/>
  <c r="H180" i="1"/>
  <c r="D180" i="1"/>
  <c r="B180" i="1"/>
  <c r="K179" i="1"/>
  <c r="H179" i="1"/>
  <c r="D179" i="1"/>
  <c r="J179" i="1" s="1"/>
  <c r="B179" i="1"/>
  <c r="M178" i="1"/>
  <c r="H178" i="1"/>
  <c r="D178" i="1"/>
  <c r="B178" i="1"/>
  <c r="H177" i="1"/>
  <c r="D177" i="1"/>
  <c r="J177" i="1" s="1"/>
  <c r="B177" i="1"/>
  <c r="M176" i="1"/>
  <c r="L176" i="1"/>
  <c r="K176" i="1"/>
  <c r="H176" i="1"/>
  <c r="D176" i="1"/>
  <c r="J176" i="1" s="1"/>
  <c r="B176" i="1"/>
  <c r="I175" i="1"/>
  <c r="G175" i="1"/>
  <c r="F175" i="1"/>
  <c r="E175" i="1"/>
  <c r="E174" i="1" s="1"/>
  <c r="C175" i="1"/>
  <c r="I174" i="1"/>
  <c r="G174" i="1"/>
  <c r="F174" i="1"/>
  <c r="M173" i="1"/>
  <c r="L173" i="1"/>
  <c r="K173" i="1"/>
  <c r="J173" i="1"/>
  <c r="H173" i="1"/>
  <c r="D173" i="1"/>
  <c r="M172" i="1"/>
  <c r="K172" i="1"/>
  <c r="H172" i="1"/>
  <c r="L172" i="1" s="1"/>
  <c r="D172" i="1"/>
  <c r="I171" i="1"/>
  <c r="I167" i="1" s="1"/>
  <c r="G171" i="1"/>
  <c r="F171" i="1"/>
  <c r="E171" i="1"/>
  <c r="C171" i="1"/>
  <c r="B171" i="1"/>
  <c r="M170" i="1"/>
  <c r="L170" i="1"/>
  <c r="K170" i="1"/>
  <c r="J170" i="1"/>
  <c r="H170" i="1"/>
  <c r="D170" i="1"/>
  <c r="M169" i="1"/>
  <c r="K169" i="1"/>
  <c r="J169" i="1"/>
  <c r="H169" i="1"/>
  <c r="D169" i="1"/>
  <c r="B169" i="1"/>
  <c r="A169" i="1"/>
  <c r="I168" i="1"/>
  <c r="H168" i="1"/>
  <c r="G168" i="1"/>
  <c r="F168" i="1"/>
  <c r="E168" i="1"/>
  <c r="E167" i="1" s="1"/>
  <c r="C168" i="1"/>
  <c r="B168" i="1"/>
  <c r="B167" i="1" s="1"/>
  <c r="G167" i="1"/>
  <c r="F167" i="1"/>
  <c r="H166" i="1"/>
  <c r="D166" i="1"/>
  <c r="K165" i="1"/>
  <c r="J165" i="1"/>
  <c r="H165" i="1"/>
  <c r="D165" i="1"/>
  <c r="B165" i="1"/>
  <c r="B163" i="1" s="1"/>
  <c r="A165" i="1"/>
  <c r="K164" i="1"/>
  <c r="J164" i="1"/>
  <c r="H164" i="1"/>
  <c r="D164" i="1"/>
  <c r="I163" i="1"/>
  <c r="G163" i="1"/>
  <c r="G162" i="1" s="1"/>
  <c r="F163" i="1"/>
  <c r="F162" i="1" s="1"/>
  <c r="E163" i="1"/>
  <c r="D163" i="1"/>
  <c r="C163" i="1"/>
  <c r="M162" i="1"/>
  <c r="I162" i="1"/>
  <c r="H162" i="1"/>
  <c r="E162" i="1"/>
  <c r="C162" i="1"/>
  <c r="B162" i="1"/>
  <c r="H161" i="1"/>
  <c r="D161" i="1"/>
  <c r="J161" i="1" s="1"/>
  <c r="B161" i="1"/>
  <c r="A161" i="1"/>
  <c r="M160" i="1"/>
  <c r="H160" i="1"/>
  <c r="K160" i="1" s="1"/>
  <c r="D160" i="1"/>
  <c r="B160" i="1"/>
  <c r="B159" i="1" s="1"/>
  <c r="A160" i="1"/>
  <c r="I159" i="1"/>
  <c r="G159" i="1"/>
  <c r="G158" i="1" s="1"/>
  <c r="F159" i="1"/>
  <c r="F158" i="1" s="1"/>
  <c r="E159" i="1"/>
  <c r="D159" i="1"/>
  <c r="C159" i="1"/>
  <c r="I158" i="1"/>
  <c r="E158" i="1"/>
  <c r="H158" i="1" s="1"/>
  <c r="C158" i="1"/>
  <c r="B158" i="1"/>
  <c r="H157" i="1"/>
  <c r="D157" i="1"/>
  <c r="J157" i="1" s="1"/>
  <c r="I156" i="1"/>
  <c r="G156" i="1"/>
  <c r="F156" i="1"/>
  <c r="E156" i="1"/>
  <c r="C156" i="1"/>
  <c r="B156" i="1"/>
  <c r="M155" i="1"/>
  <c r="H155" i="1"/>
  <c r="D155" i="1"/>
  <c r="M154" i="1"/>
  <c r="I154" i="1"/>
  <c r="G154" i="1"/>
  <c r="F154" i="1"/>
  <c r="E154" i="1"/>
  <c r="H154" i="1" s="1"/>
  <c r="L154" i="1" s="1"/>
  <c r="D154" i="1"/>
  <c r="C154" i="1"/>
  <c r="B154" i="1"/>
  <c r="J153" i="1"/>
  <c r="H153" i="1"/>
  <c r="D153" i="1"/>
  <c r="B153" i="1"/>
  <c r="K152" i="1"/>
  <c r="H152" i="1"/>
  <c r="M152" i="1" s="1"/>
  <c r="D152" i="1"/>
  <c r="B152" i="1"/>
  <c r="M151" i="1"/>
  <c r="K151" i="1"/>
  <c r="H151" i="1"/>
  <c r="L151" i="1" s="1"/>
  <c r="D151" i="1"/>
  <c r="J151" i="1" s="1"/>
  <c r="B151" i="1"/>
  <c r="I150" i="1"/>
  <c r="G150" i="1"/>
  <c r="G147" i="1" s="1"/>
  <c r="F150" i="1"/>
  <c r="E150" i="1"/>
  <c r="C150" i="1"/>
  <c r="B150" i="1"/>
  <c r="M149" i="1"/>
  <c r="K149" i="1"/>
  <c r="H149" i="1"/>
  <c r="L149" i="1" s="1"/>
  <c r="D149" i="1"/>
  <c r="J149" i="1" s="1"/>
  <c r="B149" i="1"/>
  <c r="I148" i="1"/>
  <c r="G148" i="1"/>
  <c r="F148" i="1"/>
  <c r="E148" i="1"/>
  <c r="D148" i="1"/>
  <c r="C148" i="1"/>
  <c r="B148" i="1"/>
  <c r="M146" i="1"/>
  <c r="K146" i="1"/>
  <c r="H146" i="1"/>
  <c r="D146" i="1"/>
  <c r="I145" i="1"/>
  <c r="G145" i="1"/>
  <c r="F145" i="1"/>
  <c r="E145" i="1"/>
  <c r="H145" i="1" s="1"/>
  <c r="C145" i="1"/>
  <c r="B145" i="1"/>
  <c r="M144" i="1"/>
  <c r="L144" i="1"/>
  <c r="K144" i="1"/>
  <c r="J144" i="1"/>
  <c r="H144" i="1"/>
  <c r="D144" i="1"/>
  <c r="H143" i="1"/>
  <c r="D143" i="1"/>
  <c r="K142" i="1"/>
  <c r="H142" i="1"/>
  <c r="M142" i="1" s="1"/>
  <c r="D142" i="1"/>
  <c r="J142" i="1" s="1"/>
  <c r="B142" i="1"/>
  <c r="L141" i="1"/>
  <c r="H141" i="1"/>
  <c r="D141" i="1"/>
  <c r="B141" i="1"/>
  <c r="I140" i="1"/>
  <c r="G140" i="1"/>
  <c r="G120" i="1" s="1"/>
  <c r="F140" i="1"/>
  <c r="E140" i="1"/>
  <c r="D140" i="1"/>
  <c r="C140" i="1"/>
  <c r="M139" i="1"/>
  <c r="L139" i="1"/>
  <c r="J139" i="1"/>
  <c r="H139" i="1"/>
  <c r="K139" i="1" s="1"/>
  <c r="D139" i="1"/>
  <c r="K138" i="1"/>
  <c r="J138" i="1"/>
  <c r="H138" i="1"/>
  <c r="L138" i="1" s="1"/>
  <c r="D138" i="1"/>
  <c r="M137" i="1"/>
  <c r="K137" i="1"/>
  <c r="H137" i="1"/>
  <c r="D137" i="1"/>
  <c r="L137" i="1" s="1"/>
  <c r="B137" i="1"/>
  <c r="A137" i="1"/>
  <c r="M136" i="1"/>
  <c r="K136" i="1"/>
  <c r="H136" i="1"/>
  <c r="D136" i="1"/>
  <c r="L136" i="1" s="1"/>
  <c r="B136" i="1"/>
  <c r="A136" i="1"/>
  <c r="I135" i="1"/>
  <c r="H135" i="1"/>
  <c r="G135" i="1"/>
  <c r="F135" i="1"/>
  <c r="E135" i="1"/>
  <c r="C135" i="1"/>
  <c r="L134" i="1"/>
  <c r="J134" i="1"/>
  <c r="H134" i="1"/>
  <c r="M134" i="1" s="1"/>
  <c r="D134" i="1"/>
  <c r="M133" i="1"/>
  <c r="H133" i="1"/>
  <c r="K133" i="1" s="1"/>
  <c r="D133" i="1"/>
  <c r="M132" i="1"/>
  <c r="L132" i="1"/>
  <c r="K132" i="1"/>
  <c r="J132" i="1"/>
  <c r="H132" i="1"/>
  <c r="D132" i="1"/>
  <c r="I131" i="1"/>
  <c r="H131" i="1"/>
  <c r="G131" i="1"/>
  <c r="F131" i="1"/>
  <c r="E131" i="1"/>
  <c r="D131" i="1"/>
  <c r="C131" i="1"/>
  <c r="B131" i="1"/>
  <c r="J130" i="1"/>
  <c r="H130" i="1"/>
  <c r="D130" i="1"/>
  <c r="M129" i="1"/>
  <c r="L129" i="1"/>
  <c r="K129" i="1"/>
  <c r="H129" i="1"/>
  <c r="D129" i="1"/>
  <c r="J129" i="1" s="1"/>
  <c r="B129" i="1"/>
  <c r="B121" i="1" s="1"/>
  <c r="M128" i="1"/>
  <c r="L128" i="1"/>
  <c r="K128" i="1"/>
  <c r="J128" i="1"/>
  <c r="H128" i="1"/>
  <c r="D128" i="1"/>
  <c r="K127" i="1"/>
  <c r="H127" i="1"/>
  <c r="M127" i="1" s="1"/>
  <c r="D127" i="1"/>
  <c r="J127" i="1" s="1"/>
  <c r="J126" i="1"/>
  <c r="H126" i="1"/>
  <c r="D126" i="1"/>
  <c r="M125" i="1"/>
  <c r="K125" i="1"/>
  <c r="H125" i="1"/>
  <c r="D125" i="1"/>
  <c r="J125" i="1" s="1"/>
  <c r="M124" i="1"/>
  <c r="L124" i="1"/>
  <c r="K124" i="1"/>
  <c r="J124" i="1"/>
  <c r="H124" i="1"/>
  <c r="D124" i="1"/>
  <c r="H123" i="1"/>
  <c r="M123" i="1" s="1"/>
  <c r="D123" i="1"/>
  <c r="L123" i="1" s="1"/>
  <c r="M122" i="1"/>
  <c r="H122" i="1"/>
  <c r="D122" i="1"/>
  <c r="I121" i="1"/>
  <c r="I120" i="1" s="1"/>
  <c r="G121" i="1"/>
  <c r="F121" i="1"/>
  <c r="F120" i="1" s="1"/>
  <c r="E121" i="1"/>
  <c r="E120" i="1" s="1"/>
  <c r="H120" i="1" s="1"/>
  <c r="C121" i="1"/>
  <c r="H119" i="1"/>
  <c r="L119" i="1" s="1"/>
  <c r="D119" i="1"/>
  <c r="B119" i="1"/>
  <c r="M118" i="1"/>
  <c r="K118" i="1"/>
  <c r="H118" i="1"/>
  <c r="D118" i="1"/>
  <c r="J118" i="1" s="1"/>
  <c r="B118" i="1"/>
  <c r="I117" i="1"/>
  <c r="I116" i="1" s="1"/>
  <c r="G117" i="1"/>
  <c r="F117" i="1"/>
  <c r="E117" i="1"/>
  <c r="C117" i="1"/>
  <c r="C116" i="1" s="1"/>
  <c r="B117" i="1"/>
  <c r="B116" i="1" s="1"/>
  <c r="G116" i="1"/>
  <c r="F116" i="1"/>
  <c r="K104" i="1"/>
  <c r="H104" i="1"/>
  <c r="D104" i="1"/>
  <c r="L103" i="1"/>
  <c r="J103" i="1"/>
  <c r="H103" i="1"/>
  <c r="M103" i="1" s="1"/>
  <c r="D103" i="1"/>
  <c r="B103" i="1"/>
  <c r="I102" i="1"/>
  <c r="H102" i="1"/>
  <c r="G102" i="1"/>
  <c r="F102" i="1"/>
  <c r="F88" i="1" s="1"/>
  <c r="E102" i="1"/>
  <c r="C102" i="1"/>
  <c r="B102" i="1"/>
  <c r="M101" i="1"/>
  <c r="H101" i="1"/>
  <c r="K101" i="1" s="1"/>
  <c r="D101" i="1"/>
  <c r="J101" i="1" s="1"/>
  <c r="B101" i="1"/>
  <c r="L100" i="1"/>
  <c r="K100" i="1"/>
  <c r="H100" i="1"/>
  <c r="M100" i="1" s="1"/>
  <c r="D100" i="1"/>
  <c r="J100" i="1" s="1"/>
  <c r="B100" i="1"/>
  <c r="M99" i="1"/>
  <c r="K99" i="1"/>
  <c r="H99" i="1"/>
  <c r="D99" i="1"/>
  <c r="L99" i="1" s="1"/>
  <c r="B99" i="1"/>
  <c r="J98" i="1"/>
  <c r="H98" i="1"/>
  <c r="D98" i="1"/>
  <c r="B98" i="1"/>
  <c r="M97" i="1"/>
  <c r="K97" i="1"/>
  <c r="H97" i="1"/>
  <c r="L97" i="1" s="1"/>
  <c r="D97" i="1"/>
  <c r="J97" i="1" s="1"/>
  <c r="B97" i="1"/>
  <c r="M96" i="1"/>
  <c r="L96" i="1"/>
  <c r="K96" i="1"/>
  <c r="H96" i="1"/>
  <c r="D96" i="1"/>
  <c r="J96" i="1" s="1"/>
  <c r="B96" i="1"/>
  <c r="B95" i="1" s="1"/>
  <c r="I95" i="1"/>
  <c r="G95" i="1"/>
  <c r="F95" i="1"/>
  <c r="E95" i="1"/>
  <c r="D95" i="1"/>
  <c r="C95" i="1"/>
  <c r="M94" i="1"/>
  <c r="K94" i="1"/>
  <c r="H94" i="1"/>
  <c r="D94" i="1"/>
  <c r="B94" i="1"/>
  <c r="H93" i="1"/>
  <c r="L93" i="1" s="1"/>
  <c r="E93" i="1"/>
  <c r="D93" i="1"/>
  <c r="C93" i="1"/>
  <c r="B93" i="1"/>
  <c r="M92" i="1"/>
  <c r="K92" i="1"/>
  <c r="J92" i="1"/>
  <c r="H92" i="1"/>
  <c r="D92" i="1"/>
  <c r="B92" i="1"/>
  <c r="B89" i="1" s="1"/>
  <c r="L91" i="1"/>
  <c r="K91" i="1"/>
  <c r="H91" i="1"/>
  <c r="M91" i="1" s="1"/>
  <c r="D91" i="1"/>
  <c r="B91" i="1"/>
  <c r="M90" i="1"/>
  <c r="L90" i="1"/>
  <c r="K90" i="1"/>
  <c r="J90" i="1"/>
  <c r="H90" i="1"/>
  <c r="D90" i="1"/>
  <c r="B90" i="1"/>
  <c r="I89" i="1"/>
  <c r="I88" i="1" s="1"/>
  <c r="G89" i="1"/>
  <c r="F89" i="1"/>
  <c r="E89" i="1"/>
  <c r="E88" i="1" s="1"/>
  <c r="C89" i="1"/>
  <c r="C88" i="1" s="1"/>
  <c r="G88" i="1"/>
  <c r="J87" i="1"/>
  <c r="H87" i="1"/>
  <c r="K87" i="1" s="1"/>
  <c r="J86" i="1"/>
  <c r="H86" i="1"/>
  <c r="K86" i="1" s="1"/>
  <c r="M85" i="1"/>
  <c r="J85" i="1"/>
  <c r="H85" i="1"/>
  <c r="D85" i="1"/>
  <c r="B85" i="1"/>
  <c r="B83" i="1" s="1"/>
  <c r="M84" i="1"/>
  <c r="H84" i="1"/>
  <c r="K84" i="1" s="1"/>
  <c r="D84" i="1"/>
  <c r="J84" i="1" s="1"/>
  <c r="J83" i="1" s="1"/>
  <c r="B84" i="1"/>
  <c r="I83" i="1"/>
  <c r="G83" i="1"/>
  <c r="F83" i="1"/>
  <c r="F76" i="1" s="1"/>
  <c r="E83" i="1"/>
  <c r="D83" i="1"/>
  <c r="C83" i="1"/>
  <c r="K82" i="1"/>
  <c r="H82" i="1"/>
  <c r="J82" i="1" s="1"/>
  <c r="K81" i="1"/>
  <c r="J81" i="1"/>
  <c r="H81" i="1"/>
  <c r="K80" i="1"/>
  <c r="J80" i="1"/>
  <c r="H80" i="1"/>
  <c r="J79" i="1"/>
  <c r="H79" i="1"/>
  <c r="D79" i="1"/>
  <c r="B79" i="1"/>
  <c r="E78" i="1"/>
  <c r="D78" i="1"/>
  <c r="C78" i="1"/>
  <c r="B78" i="1"/>
  <c r="I77" i="1"/>
  <c r="I76" i="1" s="1"/>
  <c r="G77" i="1"/>
  <c r="F77" i="1"/>
  <c r="D77" i="1"/>
  <c r="D76" i="1" s="1"/>
  <c r="C77" i="1"/>
  <c r="C76" i="1" s="1"/>
  <c r="G76" i="1"/>
  <c r="L75" i="1"/>
  <c r="J75" i="1"/>
  <c r="H75" i="1"/>
  <c r="M75" i="1" s="1"/>
  <c r="D75" i="1"/>
  <c r="B75" i="1"/>
  <c r="M74" i="1"/>
  <c r="K74" i="1"/>
  <c r="J74" i="1"/>
  <c r="H74" i="1"/>
  <c r="D74" i="1"/>
  <c r="B74" i="1"/>
  <c r="H73" i="1"/>
  <c r="L73" i="1" s="1"/>
  <c r="D73" i="1"/>
  <c r="J73" i="1" s="1"/>
  <c r="B73" i="1"/>
  <c r="H72" i="1"/>
  <c r="D72" i="1"/>
  <c r="B72" i="1"/>
  <c r="B71" i="1" s="1"/>
  <c r="I71" i="1"/>
  <c r="G71" i="1"/>
  <c r="F71" i="1"/>
  <c r="E71" i="1"/>
  <c r="C71" i="1"/>
  <c r="H70" i="1"/>
  <c r="H69" i="1"/>
  <c r="K69" i="1" s="1"/>
  <c r="K68" i="1"/>
  <c r="J68" i="1"/>
  <c r="H68" i="1"/>
  <c r="J67" i="1"/>
  <c r="H67" i="1"/>
  <c r="D67" i="1"/>
  <c r="B67" i="1"/>
  <c r="H66" i="1"/>
  <c r="D66" i="1"/>
  <c r="C66" i="1"/>
  <c r="I65" i="1"/>
  <c r="G65" i="1"/>
  <c r="F65" i="1"/>
  <c r="E65" i="1"/>
  <c r="E64" i="1" s="1"/>
  <c r="B65" i="1"/>
  <c r="B64" i="1" s="1"/>
  <c r="I64" i="1"/>
  <c r="G64" i="1"/>
  <c r="M63" i="1"/>
  <c r="K63" i="1"/>
  <c r="K62" i="1" s="1"/>
  <c r="J63" i="1"/>
  <c r="J62" i="1" s="1"/>
  <c r="H63" i="1"/>
  <c r="D63" i="1"/>
  <c r="D62" i="1" s="1"/>
  <c r="B63" i="1"/>
  <c r="B62" i="1" s="1"/>
  <c r="I62" i="1"/>
  <c r="H62" i="1"/>
  <c r="M62" i="1" s="1"/>
  <c r="G62" i="1"/>
  <c r="F62" i="1"/>
  <c r="E62" i="1"/>
  <c r="C62" i="1"/>
  <c r="M61" i="1"/>
  <c r="L61" i="1"/>
  <c r="J61" i="1"/>
  <c r="J60" i="1" s="1"/>
  <c r="H61" i="1"/>
  <c r="K61" i="1" s="1"/>
  <c r="D61" i="1"/>
  <c r="B61" i="1"/>
  <c r="K60" i="1"/>
  <c r="I60" i="1"/>
  <c r="I57" i="1" s="1"/>
  <c r="H60" i="1"/>
  <c r="M60" i="1" s="1"/>
  <c r="G60" i="1"/>
  <c r="F60" i="1"/>
  <c r="E60" i="1"/>
  <c r="D60" i="1"/>
  <c r="L60" i="1" s="1"/>
  <c r="C60" i="1"/>
  <c r="B60" i="1"/>
  <c r="H59" i="1"/>
  <c r="M59" i="1" s="1"/>
  <c r="D59" i="1"/>
  <c r="D58" i="1" s="1"/>
  <c r="D57" i="1" s="1"/>
  <c r="B59" i="1"/>
  <c r="B58" i="1" s="1"/>
  <c r="M58" i="1"/>
  <c r="I58" i="1"/>
  <c r="H58" i="1"/>
  <c r="G58" i="1"/>
  <c r="F58" i="1"/>
  <c r="E58" i="1"/>
  <c r="E57" i="1" s="1"/>
  <c r="C58" i="1"/>
  <c r="C57" i="1" s="1"/>
  <c r="G57" i="1"/>
  <c r="B57" i="1"/>
  <c r="M56" i="1"/>
  <c r="K56" i="1"/>
  <c r="H56" i="1"/>
  <c r="D56" i="1"/>
  <c r="J56" i="1" s="1"/>
  <c r="B56" i="1"/>
  <c r="M55" i="1"/>
  <c r="L55" i="1"/>
  <c r="J55" i="1"/>
  <c r="H55" i="1"/>
  <c r="K55" i="1" s="1"/>
  <c r="D55" i="1"/>
  <c r="B55" i="1"/>
  <c r="B51" i="1" s="1"/>
  <c r="B50" i="1" s="1"/>
  <c r="L54" i="1"/>
  <c r="H54" i="1"/>
  <c r="M54" i="1" s="1"/>
  <c r="D54" i="1"/>
  <c r="B54" i="1"/>
  <c r="M53" i="1"/>
  <c r="K53" i="1"/>
  <c r="J53" i="1"/>
  <c r="H53" i="1"/>
  <c r="D53" i="1"/>
  <c r="L53" i="1" s="1"/>
  <c r="B53" i="1"/>
  <c r="H52" i="1"/>
  <c r="M52" i="1" s="1"/>
  <c r="E52" i="1"/>
  <c r="D52" i="1"/>
  <c r="C52" i="1"/>
  <c r="K52" i="1" s="1"/>
  <c r="B52" i="1"/>
  <c r="I51" i="1"/>
  <c r="G51" i="1"/>
  <c r="F51" i="1"/>
  <c r="E51" i="1"/>
  <c r="E50" i="1" s="1"/>
  <c r="C51" i="1"/>
  <c r="C50" i="1" s="1"/>
  <c r="I50" i="1"/>
  <c r="G50" i="1"/>
  <c r="F50" i="1"/>
  <c r="M49" i="1"/>
  <c r="K49" i="1"/>
  <c r="K48" i="1" s="1"/>
  <c r="H49" i="1"/>
  <c r="D49" i="1"/>
  <c r="L49" i="1" s="1"/>
  <c r="B49" i="1"/>
  <c r="I48" i="1"/>
  <c r="H48" i="1"/>
  <c r="G48" i="1"/>
  <c r="F48" i="1"/>
  <c r="E48" i="1"/>
  <c r="C48" i="1"/>
  <c r="M48" i="1" s="1"/>
  <c r="B48" i="1"/>
  <c r="E47" i="1"/>
  <c r="C47" i="1"/>
  <c r="B47" i="1"/>
  <c r="B46" i="1" s="1"/>
  <c r="I46" i="1"/>
  <c r="I40" i="1" s="1"/>
  <c r="G46" i="1"/>
  <c r="F46" i="1"/>
  <c r="E45" i="1"/>
  <c r="D45" i="1"/>
  <c r="C45" i="1"/>
  <c r="B45" i="1"/>
  <c r="B44" i="1" s="1"/>
  <c r="I44" i="1"/>
  <c r="G44" i="1"/>
  <c r="F44" i="1"/>
  <c r="D44" i="1"/>
  <c r="C44" i="1"/>
  <c r="J43" i="1"/>
  <c r="E43" i="1"/>
  <c r="H43" i="1" s="1"/>
  <c r="D43" i="1"/>
  <c r="C43" i="1"/>
  <c r="B43" i="1"/>
  <c r="H42" i="1"/>
  <c r="H41" i="1" s="1"/>
  <c r="D42" i="1"/>
  <c r="B42" i="1"/>
  <c r="I41" i="1"/>
  <c r="G41" i="1"/>
  <c r="F41" i="1"/>
  <c r="C41" i="1"/>
  <c r="B41" i="1"/>
  <c r="F40" i="1"/>
  <c r="M39" i="1"/>
  <c r="H39" i="1"/>
  <c r="K39" i="1" s="1"/>
  <c r="K38" i="1" s="1"/>
  <c r="D39" i="1"/>
  <c r="J39" i="1" s="1"/>
  <c r="J38" i="1" s="1"/>
  <c r="B39" i="1"/>
  <c r="B38" i="1" s="1"/>
  <c r="I38" i="1"/>
  <c r="H38" i="1"/>
  <c r="M38" i="1" s="1"/>
  <c r="G38" i="1"/>
  <c r="F38" i="1"/>
  <c r="E38" i="1"/>
  <c r="C38" i="1"/>
  <c r="E37" i="1"/>
  <c r="D37" i="1"/>
  <c r="C37" i="1"/>
  <c r="M36" i="1"/>
  <c r="K36" i="1"/>
  <c r="J36" i="1"/>
  <c r="H36" i="1"/>
  <c r="D36" i="1"/>
  <c r="L36" i="1" s="1"/>
  <c r="B36" i="1"/>
  <c r="I35" i="1"/>
  <c r="I32" i="1" s="1"/>
  <c r="G35" i="1"/>
  <c r="F35" i="1"/>
  <c r="D35" i="1"/>
  <c r="C35" i="1"/>
  <c r="B35" i="1"/>
  <c r="M34" i="1"/>
  <c r="K34" i="1"/>
  <c r="K33" i="1" s="1"/>
  <c r="H34" i="1"/>
  <c r="L34" i="1" s="1"/>
  <c r="D34" i="1"/>
  <c r="J34" i="1" s="1"/>
  <c r="B34" i="1"/>
  <c r="M33" i="1"/>
  <c r="J33" i="1"/>
  <c r="I33" i="1"/>
  <c r="H33" i="1"/>
  <c r="G33" i="1"/>
  <c r="G32" i="1" s="1"/>
  <c r="F33" i="1"/>
  <c r="E33" i="1"/>
  <c r="D33" i="1"/>
  <c r="C33" i="1"/>
  <c r="B33" i="1"/>
  <c r="B32" i="1" s="1"/>
  <c r="F32" i="1"/>
  <c r="C32" i="1"/>
  <c r="M31" i="1"/>
  <c r="L31" i="1"/>
  <c r="J31" i="1"/>
  <c r="H31" i="1"/>
  <c r="K31" i="1" s="1"/>
  <c r="D31" i="1"/>
  <c r="B31" i="1"/>
  <c r="H30" i="1"/>
  <c r="M30" i="1" s="1"/>
  <c r="D30" i="1"/>
  <c r="B30" i="1"/>
  <c r="M29" i="1"/>
  <c r="K29" i="1"/>
  <c r="H29" i="1"/>
  <c r="D29" i="1"/>
  <c r="L29" i="1" s="1"/>
  <c r="B29" i="1"/>
  <c r="J28" i="1"/>
  <c r="H28" i="1"/>
  <c r="D28" i="1"/>
  <c r="B28" i="1"/>
  <c r="B26" i="1" s="1"/>
  <c r="B25" i="1" s="1"/>
  <c r="M27" i="1"/>
  <c r="K27" i="1"/>
  <c r="J27" i="1"/>
  <c r="H27" i="1"/>
  <c r="D27" i="1"/>
  <c r="D26" i="1" s="1"/>
  <c r="D25" i="1" s="1"/>
  <c r="B27" i="1"/>
  <c r="I26" i="1"/>
  <c r="I25" i="1" s="1"/>
  <c r="H26" i="1"/>
  <c r="M26" i="1" s="1"/>
  <c r="G26" i="1"/>
  <c r="G25" i="1" s="1"/>
  <c r="F26" i="1"/>
  <c r="E26" i="1"/>
  <c r="C26" i="1"/>
  <c r="F25" i="1"/>
  <c r="E25" i="1"/>
  <c r="C25" i="1"/>
  <c r="R10" i="1"/>
  <c r="Q10" i="1"/>
  <c r="M41" i="1" l="1"/>
  <c r="J26" i="1"/>
  <c r="J25" i="1" s="1"/>
  <c r="M120" i="1"/>
  <c r="I23" i="1"/>
  <c r="I14" i="1" s="1"/>
  <c r="B88" i="1"/>
  <c r="B23" i="1" s="1"/>
  <c r="B14" i="1" s="1"/>
  <c r="B12" i="1" s="1"/>
  <c r="J199" i="1"/>
  <c r="L199" i="1"/>
  <c r="D38" i="1"/>
  <c r="L38" i="1" s="1"/>
  <c r="L94" i="1"/>
  <c r="J94" i="1"/>
  <c r="J123" i="1"/>
  <c r="D156" i="1"/>
  <c r="H25" i="1"/>
  <c r="M28" i="1"/>
  <c r="K28" i="1"/>
  <c r="B40" i="1"/>
  <c r="K43" i="1"/>
  <c r="L43" i="1"/>
  <c r="H47" i="1"/>
  <c r="E46" i="1"/>
  <c r="J49" i="1"/>
  <c r="J48" i="1" s="1"/>
  <c r="L52" i="1"/>
  <c r="J54" i="1"/>
  <c r="M67" i="1"/>
  <c r="K67" i="1"/>
  <c r="K70" i="1"/>
  <c r="J70" i="1"/>
  <c r="M79" i="1"/>
  <c r="K79" i="1"/>
  <c r="J89" i="1"/>
  <c r="K93" i="1"/>
  <c r="K89" i="1" s="1"/>
  <c r="K98" i="1"/>
  <c r="K95" i="1" s="1"/>
  <c r="L98" i="1"/>
  <c r="K131" i="1"/>
  <c r="D145" i="1"/>
  <c r="J145" i="1" s="1"/>
  <c r="L146" i="1"/>
  <c r="M158" i="1"/>
  <c r="K158" i="1"/>
  <c r="D175" i="1"/>
  <c r="D32" i="1"/>
  <c r="D65" i="1"/>
  <c r="L66" i="1"/>
  <c r="K72" i="1"/>
  <c r="L72" i="1"/>
  <c r="J163" i="1"/>
  <c r="D162" i="1"/>
  <c r="J162" i="1" s="1"/>
  <c r="G40" i="1"/>
  <c r="L26" i="1"/>
  <c r="J29" i="1"/>
  <c r="H121" i="1"/>
  <c r="E35" i="1"/>
  <c r="H37" i="1"/>
  <c r="L58" i="1"/>
  <c r="H57" i="1"/>
  <c r="B77" i="1"/>
  <c r="B76" i="1" s="1"/>
  <c r="J93" i="1"/>
  <c r="G114" i="1"/>
  <c r="G15" i="1" s="1"/>
  <c r="M135" i="1"/>
  <c r="L143" i="1"/>
  <c r="M143" i="1"/>
  <c r="K143" i="1"/>
  <c r="H167" i="1"/>
  <c r="L169" i="1"/>
  <c r="D168" i="1"/>
  <c r="M197" i="1"/>
  <c r="J197" i="1"/>
  <c r="L197" i="1"/>
  <c r="G23" i="1"/>
  <c r="G14" i="1" s="1"/>
  <c r="G12" i="1" s="1"/>
  <c r="L27" i="1"/>
  <c r="L28" i="1"/>
  <c r="J30" i="1"/>
  <c r="L33" i="1"/>
  <c r="E41" i="1"/>
  <c r="E40" i="1" s="1"/>
  <c r="J42" i="1"/>
  <c r="J41" i="1" s="1"/>
  <c r="D41" i="1"/>
  <c r="L41" i="1" s="1"/>
  <c r="M43" i="1"/>
  <c r="K54" i="1"/>
  <c r="K51" i="1" s="1"/>
  <c r="K50" i="1" s="1"/>
  <c r="K66" i="1"/>
  <c r="K65" i="1" s="1"/>
  <c r="C65" i="1"/>
  <c r="C64" i="1" s="1"/>
  <c r="L67" i="1"/>
  <c r="D71" i="1"/>
  <c r="L79" i="1"/>
  <c r="D89" i="1"/>
  <c r="L92" i="1"/>
  <c r="M98" i="1"/>
  <c r="K121" i="1"/>
  <c r="C120" i="1"/>
  <c r="L122" i="1"/>
  <c r="K122" i="1"/>
  <c r="K141" i="1"/>
  <c r="M141" i="1"/>
  <c r="J143" i="1"/>
  <c r="J146" i="1"/>
  <c r="I147" i="1"/>
  <c r="I114" i="1" s="1"/>
  <c r="I15" i="1" s="1"/>
  <c r="J152" i="1"/>
  <c r="D150" i="1"/>
  <c r="J150" i="1" s="1"/>
  <c r="L158" i="1"/>
  <c r="K161" i="1"/>
  <c r="M161" i="1"/>
  <c r="L161" i="1"/>
  <c r="J178" i="1"/>
  <c r="M180" i="1"/>
  <c r="L180" i="1"/>
  <c r="K180" i="1"/>
  <c r="K197" i="1"/>
  <c r="L200" i="1"/>
  <c r="L224" i="1"/>
  <c r="K224" i="1"/>
  <c r="K30" i="1"/>
  <c r="D51" i="1"/>
  <c r="D50" i="1" s="1"/>
  <c r="L56" i="1"/>
  <c r="M72" i="1"/>
  <c r="E77" i="1"/>
  <c r="E76" i="1" s="1"/>
  <c r="H78" i="1"/>
  <c r="M93" i="1"/>
  <c r="L118" i="1"/>
  <c r="D117" i="1"/>
  <c r="D158" i="1"/>
  <c r="J158" i="1" s="1"/>
  <c r="J160" i="1"/>
  <c r="L160" i="1"/>
  <c r="M168" i="1"/>
  <c r="L168" i="1"/>
  <c r="J192" i="1"/>
  <c r="L192" i="1"/>
  <c r="M224" i="1"/>
  <c r="L226" i="1"/>
  <c r="M226" i="1"/>
  <c r="K226" i="1"/>
  <c r="L30" i="1"/>
  <c r="E44" i="1"/>
  <c r="H45" i="1"/>
  <c r="D48" i="1"/>
  <c r="L48" i="1" s="1"/>
  <c r="H51" i="1"/>
  <c r="F64" i="1"/>
  <c r="J66" i="1"/>
  <c r="H71" i="1"/>
  <c r="J102" i="1"/>
  <c r="K130" i="1"/>
  <c r="M130" i="1"/>
  <c r="L130" i="1"/>
  <c r="M131" i="1"/>
  <c r="L131" i="1"/>
  <c r="J136" i="1"/>
  <c r="D135" i="1"/>
  <c r="J135" i="1" s="1"/>
  <c r="K156" i="1"/>
  <c r="H174" i="1"/>
  <c r="J216" i="1"/>
  <c r="D229" i="1"/>
  <c r="J230" i="1"/>
  <c r="L42" i="1"/>
  <c r="M42" i="1"/>
  <c r="M119" i="1"/>
  <c r="K119" i="1"/>
  <c r="M145" i="1"/>
  <c r="J166" i="1"/>
  <c r="L166" i="1"/>
  <c r="K26" i="1"/>
  <c r="K25" i="1" s="1"/>
  <c r="E32" i="1"/>
  <c r="E23" i="1" s="1"/>
  <c r="K42" i="1"/>
  <c r="K41" i="1" s="1"/>
  <c r="L84" i="1"/>
  <c r="H117" i="1"/>
  <c r="E116" i="1"/>
  <c r="M214" i="1"/>
  <c r="L214" i="1"/>
  <c r="L216" i="1"/>
  <c r="K216" i="1"/>
  <c r="M216" i="1"/>
  <c r="D47" i="1"/>
  <c r="C46" i="1"/>
  <c r="C40" i="1" s="1"/>
  <c r="C23" i="1" s="1"/>
  <c r="C14" i="1" s="1"/>
  <c r="J52" i="1"/>
  <c r="J51" i="1" s="1"/>
  <c r="J50" i="1" s="1"/>
  <c r="F57" i="1"/>
  <c r="F23" i="1" s="1"/>
  <c r="F14" i="1" s="1"/>
  <c r="F12" i="1" s="1"/>
  <c r="K59" i="1"/>
  <c r="K58" i="1" s="1"/>
  <c r="K57" i="1" s="1"/>
  <c r="L59" i="1"/>
  <c r="L62" i="1"/>
  <c r="H65" i="1"/>
  <c r="J69" i="1"/>
  <c r="K73" i="1"/>
  <c r="M73" i="1"/>
  <c r="M102" i="1"/>
  <c r="J104" i="1"/>
  <c r="D102" i="1"/>
  <c r="L102" i="1" s="1"/>
  <c r="L127" i="1"/>
  <c r="J131" i="1"/>
  <c r="K153" i="1"/>
  <c r="L153" i="1"/>
  <c r="M153" i="1"/>
  <c r="H171" i="1"/>
  <c r="M206" i="1"/>
  <c r="L206" i="1"/>
  <c r="K214" i="1"/>
  <c r="L39" i="1"/>
  <c r="J119" i="1"/>
  <c r="J122" i="1"/>
  <c r="J133" i="1"/>
  <c r="K148" i="1"/>
  <c r="J154" i="1"/>
  <c r="L155" i="1"/>
  <c r="K155" i="1"/>
  <c r="D171" i="1"/>
  <c r="J172" i="1"/>
  <c r="K175" i="1"/>
  <c r="M182" i="1"/>
  <c r="J182" i="1"/>
  <c r="M196" i="1"/>
  <c r="L196" i="1"/>
  <c r="M201" i="1"/>
  <c r="L201" i="1"/>
  <c r="M209" i="1"/>
  <c r="L209" i="1"/>
  <c r="K135" i="1"/>
  <c r="J140" i="1"/>
  <c r="D147" i="1"/>
  <c r="H150" i="1"/>
  <c r="B175" i="1"/>
  <c r="B174" i="1" s="1"/>
  <c r="M190" i="1"/>
  <c r="J190" i="1"/>
  <c r="L63" i="1"/>
  <c r="L74" i="1"/>
  <c r="K75" i="1"/>
  <c r="L85" i="1"/>
  <c r="K85" i="1"/>
  <c r="K83" i="1" s="1"/>
  <c r="H83" i="1"/>
  <c r="J99" i="1"/>
  <c r="J95" i="1" s="1"/>
  <c r="L125" i="1"/>
  <c r="L133" i="1"/>
  <c r="B135" i="1"/>
  <c r="B120" i="1" s="1"/>
  <c r="B114" i="1" s="1"/>
  <c r="B15" i="1" s="1"/>
  <c r="M138" i="1"/>
  <c r="H140" i="1"/>
  <c r="J141" i="1"/>
  <c r="E147" i="1"/>
  <c r="H148" i="1"/>
  <c r="F147" i="1"/>
  <c r="F114" i="1" s="1"/>
  <c r="F15" i="1" s="1"/>
  <c r="C174" i="1"/>
  <c r="K174" i="1" s="1"/>
  <c r="L177" i="1"/>
  <c r="L182" i="1"/>
  <c r="K190" i="1"/>
  <c r="J206" i="1"/>
  <c r="J214" i="1"/>
  <c r="M222" i="1"/>
  <c r="J222" i="1"/>
  <c r="J224" i="1"/>
  <c r="J59" i="1"/>
  <c r="J58" i="1" s="1"/>
  <c r="J57" i="1" s="1"/>
  <c r="M66" i="1"/>
  <c r="J72" i="1"/>
  <c r="J71" i="1" s="1"/>
  <c r="L126" i="1"/>
  <c r="M126" i="1"/>
  <c r="K145" i="1"/>
  <c r="H156" i="1"/>
  <c r="K157" i="1"/>
  <c r="L157" i="1"/>
  <c r="M157" i="1"/>
  <c r="M164" i="1"/>
  <c r="L164" i="1"/>
  <c r="J180" i="1"/>
  <c r="K204" i="1"/>
  <c r="L204" i="1"/>
  <c r="K212" i="1"/>
  <c r="L212" i="1"/>
  <c r="H229" i="1"/>
  <c r="J91" i="1"/>
  <c r="H89" i="1"/>
  <c r="H95" i="1"/>
  <c r="L101" i="1"/>
  <c r="K103" i="1"/>
  <c r="K102" i="1" s="1"/>
  <c r="D121" i="1"/>
  <c r="K123" i="1"/>
  <c r="K126" i="1"/>
  <c r="K134" i="1"/>
  <c r="B147" i="1"/>
  <c r="K150" i="1"/>
  <c r="C147" i="1"/>
  <c r="K154" i="1"/>
  <c r="J155" i="1"/>
  <c r="H159" i="1"/>
  <c r="K159" i="1" s="1"/>
  <c r="K162" i="1"/>
  <c r="H163" i="1"/>
  <c r="K163" i="1" s="1"/>
  <c r="M166" i="1"/>
  <c r="K166" i="1"/>
  <c r="C167" i="1"/>
  <c r="K167" i="1" s="1"/>
  <c r="K168" i="1"/>
  <c r="M188" i="1"/>
  <c r="L188" i="1"/>
  <c r="J196" i="1"/>
  <c r="J201" i="1"/>
  <c r="J209" i="1"/>
  <c r="M221" i="1"/>
  <c r="L221" i="1"/>
  <c r="H228" i="1"/>
  <c r="M231" i="1"/>
  <c r="K231" i="1"/>
  <c r="L202" i="1"/>
  <c r="J204" i="1"/>
  <c r="L210" i="1"/>
  <c r="J212" i="1"/>
  <c r="L218" i="1"/>
  <c r="L220" i="1"/>
  <c r="K220" i="1"/>
  <c r="L227" i="1"/>
  <c r="K227" i="1"/>
  <c r="L152" i="1"/>
  <c r="M165" i="1"/>
  <c r="L165" i="1"/>
  <c r="L178" i="1"/>
  <c r="K178" i="1"/>
  <c r="L186" i="1"/>
  <c r="K186" i="1"/>
  <c r="L194" i="1"/>
  <c r="K194" i="1"/>
  <c r="K217" i="1"/>
  <c r="M220" i="1"/>
  <c r="K225" i="1"/>
  <c r="M227" i="1"/>
  <c r="K177" i="1"/>
  <c r="H175" i="1"/>
  <c r="M205" i="1"/>
  <c r="L205" i="1"/>
  <c r="M213" i="1"/>
  <c r="L213" i="1"/>
  <c r="B140" i="1"/>
  <c r="L142" i="1"/>
  <c r="M177" i="1"/>
  <c r="M179" i="1"/>
  <c r="L179" i="1"/>
  <c r="M185" i="1"/>
  <c r="M187" i="1"/>
  <c r="L187" i="1"/>
  <c r="M193" i="1"/>
  <c r="M195" i="1"/>
  <c r="L195" i="1"/>
  <c r="M200" i="1"/>
  <c r="K205" i="1"/>
  <c r="M208" i="1"/>
  <c r="K213" i="1"/>
  <c r="M230" i="1"/>
  <c r="L230" i="1"/>
  <c r="L65" i="1" l="1"/>
  <c r="H64" i="1"/>
  <c r="M65" i="1"/>
  <c r="L156" i="1"/>
  <c r="M156" i="1"/>
  <c r="H46" i="1"/>
  <c r="L47" i="1"/>
  <c r="M47" i="1"/>
  <c r="K47" i="1"/>
  <c r="K46" i="1" s="1"/>
  <c r="H88" i="1"/>
  <c r="M89" i="1"/>
  <c r="L89" i="1"/>
  <c r="H147" i="1"/>
  <c r="L83" i="1"/>
  <c r="M83" i="1"/>
  <c r="J171" i="1"/>
  <c r="E114" i="1"/>
  <c r="H116" i="1"/>
  <c r="C114" i="1"/>
  <c r="K120" i="1"/>
  <c r="D64" i="1"/>
  <c r="I12" i="1"/>
  <c r="J88" i="1"/>
  <c r="M171" i="1"/>
  <c r="L171" i="1"/>
  <c r="M163" i="1"/>
  <c r="L163" i="1"/>
  <c r="L162" i="1"/>
  <c r="M117" i="1"/>
  <c r="K117" i="1"/>
  <c r="L117" i="1"/>
  <c r="L145" i="1"/>
  <c r="M174" i="1"/>
  <c r="L174" i="1"/>
  <c r="L45" i="1"/>
  <c r="H44" i="1"/>
  <c r="K45" i="1"/>
  <c r="K44" i="1" s="1"/>
  <c r="M45" i="1"/>
  <c r="J45" i="1"/>
  <c r="J44" i="1" s="1"/>
  <c r="J159" i="1"/>
  <c r="K64" i="1"/>
  <c r="M167" i="1"/>
  <c r="L175" i="1"/>
  <c r="M175" i="1"/>
  <c r="M229" i="1"/>
  <c r="L229" i="1"/>
  <c r="L140" i="1"/>
  <c r="M140" i="1"/>
  <c r="K140" i="1"/>
  <c r="M150" i="1"/>
  <c r="L150" i="1"/>
  <c r="K229" i="1"/>
  <c r="J47" i="1"/>
  <c r="J46" i="1" s="1"/>
  <c r="D46" i="1"/>
  <c r="D40" i="1" s="1"/>
  <c r="D23" i="1" s="1"/>
  <c r="D14" i="1" s="1"/>
  <c r="K171" i="1"/>
  <c r="D116" i="1"/>
  <c r="J117" i="1"/>
  <c r="M57" i="1"/>
  <c r="L57" i="1"/>
  <c r="D174" i="1"/>
  <c r="J174" i="1" s="1"/>
  <c r="J175" i="1"/>
  <c r="K88" i="1"/>
  <c r="K40" i="1"/>
  <c r="J121" i="1"/>
  <c r="D120" i="1"/>
  <c r="L71" i="1"/>
  <c r="M71" i="1"/>
  <c r="D88" i="1"/>
  <c r="L37" i="1"/>
  <c r="H35" i="1"/>
  <c r="M37" i="1"/>
  <c r="J37" i="1"/>
  <c r="J35" i="1" s="1"/>
  <c r="J32" i="1" s="1"/>
  <c r="K37" i="1"/>
  <c r="K35" i="1" s="1"/>
  <c r="K32" i="1" s="1"/>
  <c r="K23" i="1" s="1"/>
  <c r="M25" i="1"/>
  <c r="L25" i="1"/>
  <c r="M228" i="1"/>
  <c r="L228" i="1"/>
  <c r="J65" i="1"/>
  <c r="J64" i="1" s="1"/>
  <c r="K228" i="1"/>
  <c r="L78" i="1"/>
  <c r="K78" i="1"/>
  <c r="K77" i="1" s="1"/>
  <c r="K76" i="1" s="1"/>
  <c r="M78" i="1"/>
  <c r="H77" i="1"/>
  <c r="J40" i="1"/>
  <c r="L135" i="1"/>
  <c r="J156" i="1"/>
  <c r="J23" i="1"/>
  <c r="L159" i="1"/>
  <c r="M159" i="1"/>
  <c r="O23" i="1"/>
  <c r="E14" i="1"/>
  <c r="K71" i="1"/>
  <c r="M95" i="1"/>
  <c r="L95" i="1"/>
  <c r="L148" i="1"/>
  <c r="M148" i="1"/>
  <c r="J148" i="1"/>
  <c r="D228" i="1"/>
  <c r="J228" i="1" s="1"/>
  <c r="J229" i="1"/>
  <c r="L51" i="1"/>
  <c r="H50" i="1"/>
  <c r="M51" i="1"/>
  <c r="D167" i="1"/>
  <c r="J167" i="1" s="1"/>
  <c r="J168" i="1"/>
  <c r="M121" i="1"/>
  <c r="L121" i="1"/>
  <c r="J78" i="1"/>
  <c r="J77" i="1" s="1"/>
  <c r="J76" i="1" s="1"/>
  <c r="L147" i="1" l="1"/>
  <c r="M147" i="1"/>
  <c r="C15" i="1"/>
  <c r="K114" i="1"/>
  <c r="L64" i="1"/>
  <c r="M64" i="1"/>
  <c r="M44" i="1"/>
  <c r="L44" i="1"/>
  <c r="H40" i="1"/>
  <c r="M46" i="1"/>
  <c r="L46" i="1"/>
  <c r="L167" i="1"/>
  <c r="J120" i="1"/>
  <c r="L120" i="1"/>
  <c r="M50" i="1"/>
  <c r="L50" i="1"/>
  <c r="D114" i="1"/>
  <c r="J116" i="1"/>
  <c r="M35" i="1"/>
  <c r="H32" i="1"/>
  <c r="L35" i="1"/>
  <c r="L116" i="1"/>
  <c r="M116" i="1"/>
  <c r="K116" i="1"/>
  <c r="M77" i="1"/>
  <c r="H76" i="1"/>
  <c r="L77" i="1"/>
  <c r="K147" i="1"/>
  <c r="L88" i="1"/>
  <c r="M88" i="1"/>
  <c r="H14" i="1"/>
  <c r="H114" i="1"/>
  <c r="E15" i="1"/>
  <c r="H15" i="1" s="1"/>
  <c r="J147" i="1"/>
  <c r="L32" i="1" l="1"/>
  <c r="M32" i="1"/>
  <c r="H23" i="1"/>
  <c r="M15" i="1"/>
  <c r="K15" i="1"/>
  <c r="C12" i="1"/>
  <c r="K12" i="1" s="1"/>
  <c r="M114" i="1"/>
  <c r="L114" i="1"/>
  <c r="M40" i="1"/>
  <c r="L40" i="1"/>
  <c r="L76" i="1"/>
  <c r="M76" i="1"/>
  <c r="J114" i="1"/>
  <c r="D15" i="1"/>
  <c r="L14" i="1"/>
  <c r="M14" i="1"/>
  <c r="K14" i="1"/>
  <c r="E12" i="1"/>
  <c r="H12" i="1" s="1"/>
  <c r="J14" i="1"/>
  <c r="J15" i="1" l="1"/>
  <c r="D12" i="1"/>
  <c r="J12" i="1" s="1"/>
  <c r="L15" i="1"/>
  <c r="M12" i="1"/>
  <c r="L12" i="1"/>
  <c r="L23" i="1"/>
  <c r="M23" i="1"/>
</calcChain>
</file>

<file path=xl/sharedStrings.xml><?xml version="1.0" encoding="utf-8"?>
<sst xmlns="http://schemas.openxmlformats.org/spreadsheetml/2006/main" count="270" uniqueCount="212">
  <si>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</si>
  <si>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</si>
  <si>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</si>
  <si>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</si>
  <si>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DICIEMBRE DE 2016</t>
  </si>
  <si>
    <t>(En balboas)</t>
  </si>
  <si>
    <t>Detalle</t>
  </si>
  <si>
    <t>Presupuesto</t>
  </si>
  <si>
    <t>Asignado 
Modificado</t>
  </si>
  <si>
    <t xml:space="preserve"> </t>
  </si>
  <si>
    <t>Requisiciones en Trámite     (EXCEL)</t>
  </si>
  <si>
    <t>Ejecución Presupuestaria</t>
  </si>
  <si>
    <t>Pagado 
Acumulado</t>
  </si>
  <si>
    <t>Saldo</t>
  </si>
  <si>
    <t>Porcentaje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</si>
  <si>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</si>
  <si>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</si>
  <si>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</si>
  <si>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</si>
  <si>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</si>
  <si>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</si>
  <si>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</si>
  <si>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</si>
  <si>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</si>
  <si>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</si>
  <si>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</si>
  <si>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</si>
  <si>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</si>
  <si>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</si>
  <si>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</si>
  <si>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</si>
  <si>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</si>
  <si>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SIAFPA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</si>
  <si>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</si>
  <si>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</si>
  <si>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</si>
  <si>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</si>
  <si>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</si>
  <si>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</si>
  <si>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</si>
  <si>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</si>
  <si>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</si>
  <si>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</si>
  <si>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</si>
  <si>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</si>
  <si>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Dirección De Comunicación Y Relaciones Públicas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</si>
  <si>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</si>
  <si>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</si>
  <si>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</si>
  <si>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</si>
  <si>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</si>
  <si>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</si>
  <si>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</si>
  <si>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</si>
  <si>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</si>
  <si>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</si>
  <si>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</si>
  <si>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</si>
  <si>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</si>
  <si>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</si>
  <si>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</si>
  <si>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</si>
  <si>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</si>
  <si>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</si>
  <si>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</si>
  <si>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</si>
  <si>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</si>
  <si>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</si>
  <si>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</si>
  <si>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</si>
  <si>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</si>
  <si>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</si>
  <si>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</si>
  <si>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</si>
  <si>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</si>
  <si>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</si>
  <si>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</si>
  <si>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</si>
  <si>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</si>
  <si>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</si>
  <si>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</si>
  <si>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</si>
  <si>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</si>
  <si>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</si>
  <si>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</si>
  <si>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</si>
  <si>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</si>
  <si>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</si>
  <si>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</si>
  <si>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</si>
  <si>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</si>
  <si>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</si>
  <si>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</si>
  <si>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Subdirección de Cultura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</si>
  <si>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</si>
  <si>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</si>
  <si>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</si>
  <si>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</si>
  <si>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</si>
  <si>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</si>
  <si>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</si>
  <si>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</si>
  <si>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</si>
  <si>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</si>
  <si>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</si>
  <si>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</si>
  <si>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</si>
  <si>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</si>
  <si>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</si>
  <si>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</si>
  <si>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</si>
  <si>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</si>
  <si>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</si>
  <si>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</si>
  <si>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</si>
  <si>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Mañanitas</t>
  </si>
  <si>
    <t>Remodelación en Gimnasio Arturo Brown</t>
  </si>
  <si>
    <t>Ortro Complejo Deportivos Complemento</t>
  </si>
  <si>
    <t>Otras Infraestruturas</t>
  </si>
  <si>
    <t xml:space="preserve">   Construccion de Oficinas en los Cementerios y Demolición de locales</t>
  </si>
  <si>
    <t xml:space="preserve">   Osarios y Bovedas</t>
  </si>
  <si>
    <t xml:space="preserve">   Equipamineto de 13 CEDIS</t>
  </si>
  <si>
    <t>Mantenimiento de Obras e Infraestruturas</t>
  </si>
  <si>
    <t xml:space="preserve">   Limpieza de otras Oficinas Municipales</t>
  </si>
  <si>
    <t xml:space="preserve">   Mantenimineto Centro de la Tercera Edad</t>
  </si>
  <si>
    <t>Manteniminetos y Adecuacion de Areas Publicas</t>
  </si>
  <si>
    <t>Mant. Y Conservación de Plazs, Parques y Areas</t>
  </si>
  <si>
    <t>Adecuación de 6 Parques</t>
  </si>
  <si>
    <t>Veredas para Ti y Otros</t>
  </si>
  <si>
    <t>Construcción de Veredas y Cunetas en Pacora</t>
  </si>
  <si>
    <t>Adquisicion de Terreno</t>
  </si>
  <si>
    <t>Adquisición de Terreno</t>
  </si>
  <si>
    <t>OBRAS Y ACTIVIDADES DE INTERES SOCIAL</t>
  </si>
  <si>
    <t>Obras de Interes Social</t>
  </si>
  <si>
    <t>Desfile de Navidad  (2015)</t>
  </si>
  <si>
    <t>Actividades de Interes social</t>
  </si>
  <si>
    <t>Desfile de Navidad  (2016)</t>
  </si>
  <si>
    <t>Desfile del Día del Niño</t>
  </si>
  <si>
    <t>Otras Actividades de Interes Social</t>
  </si>
  <si>
    <t>Subdireccion de Cultura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</si>
  <si>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</si>
  <si>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</si>
  <si>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</si>
  <si>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</si>
  <si>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</si>
  <si>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</si>
  <si>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</si>
  <si>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</si>
  <si>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 xml:space="preserve">   Proyecto Dialogo del Agua</t>
  </si>
  <si>
    <t>OBRAS Y EQUIPAMIENTO SANITARIO</t>
  </si>
  <si>
    <t>Obras y Equipamiento Sanitario</t>
  </si>
  <si>
    <t xml:space="preserve">  Sabores del Chorrillo</t>
  </si>
  <si>
    <t>Otras Obras y Equipamiento</t>
  </si>
  <si>
    <t>Planta Eléctrica Maracaná</t>
  </si>
  <si>
    <t>Equipamiento Tecnologico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</si>
  <si>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</si>
  <si>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</si>
  <si>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</si>
  <si>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</si>
  <si>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</si>
  <si>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</si>
  <si>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</si>
  <si>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</si>
  <si>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</si>
  <si>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</si>
  <si>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Construcción de Parque de Versalles</t>
  </si>
  <si>
    <t>Remoción, Rehabilitación y Equipamiento de Nueva Instalaciones</t>
  </si>
  <si>
    <t>Adecuación, diseño y equipamiento del Centro de Operación de Seguridad</t>
  </si>
  <si>
    <t>Construcción de 6 aulas para uso común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</si>
  <si>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</si>
  <si>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</si>
  <si>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</si>
  <si>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</si>
  <si>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</si>
  <si>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</si>
  <si>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</si>
  <si>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Recolección de Desechos en los Mercados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</si>
  <si>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</si>
  <si>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</si>
  <si>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</si>
  <si>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</si>
  <si>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</si>
  <si>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</si>
  <si>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Puntos de Cultura</t>
  </si>
  <si>
    <t>Veredas para ti y Otros</t>
  </si>
  <si>
    <t>Const. Cerca Perimetral Cuadro Deportivo William Cook</t>
  </si>
  <si>
    <t>Rep. Aceras y Recuperación esp. Publico en Villa Caceres</t>
  </si>
  <si>
    <t>Reparaciones de las Principales Calles de la Locería</t>
  </si>
  <si>
    <t>Adecuación y Hab. De la Casa Comunal de Villa</t>
  </si>
  <si>
    <t>Construcción de Puente Peatonal en Chilibre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</si>
  <si>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</si>
  <si>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</si>
  <si>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</si>
  <si>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</si>
  <si>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</si>
  <si>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Remodelación Proy. De Reforma, amp. Y mod. Mercado</t>
  </si>
  <si>
    <t>Ser. De Estudios para la Loc. Estratégica - Nueva</t>
  </si>
  <si>
    <t>Plan Distrital</t>
  </si>
  <si>
    <t>Inventario de Árboles de la Ciudad</t>
  </si>
  <si>
    <t>Remodelación y Equipamiento Vivero de Summit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</si>
  <si>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</si>
  <si>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</si>
  <si>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</si>
  <si>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</si>
  <si>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</si>
  <si>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</si>
  <si>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Programa de Inversión de Obras Públicas y Servicios Especiales</t>
  </si>
  <si>
    <t>Suministro de Maquina y Equipo</t>
  </si>
  <si>
    <t>ORNATO Y MEDIO AMBIENTE</t>
  </si>
  <si>
    <t>Obras y Equipamiento Sanitarios</t>
  </si>
  <si>
    <t>Sub-Gerencia de Ornato y Medio Ambiente</t>
  </si>
  <si>
    <t>Mercado pueblo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</si>
</sst>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i/>
      <u/>
      <sz val="12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4" fontId="9" fillId="5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7" fillId="2" borderId="6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4" fontId="6" fillId="5" borderId="6" xfId="0" applyNumberFormat="1" applyFont="1" applyFill="1" applyBorder="1" applyAlignment="1">
      <alignment horizontal="center" vertical="center"/>
    </xf>
    <xf numFmtId="3" fontId="16" fillId="6" borderId="6" xfId="0" applyNumberFormat="1" applyFont="1" applyFill="1" applyBorder="1" applyAlignment="1">
      <alignment horizontal="left" vertical="center"/>
    </xf>
    <xf numFmtId="3" fontId="16" fillId="6" borderId="6" xfId="0" applyNumberFormat="1" applyFont="1" applyFill="1" applyBorder="1" applyAlignment="1">
      <alignment horizontal="right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17" fillId="0" borderId="6" xfId="0" applyFont="1" applyBorder="1" applyAlignment="1">
      <alignment vertical="center"/>
    </xf>
    <xf numFmtId="3" fontId="18" fillId="0" borderId="6" xfId="0" applyNumberFormat="1" applyFont="1" applyFill="1" applyBorder="1" applyAlignment="1">
      <alignment horizontal="right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3" fontId="20" fillId="0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4" fontId="21" fillId="0" borderId="6" xfId="0" applyNumberFormat="1" applyFont="1" applyFill="1" applyBorder="1" applyAlignment="1">
      <alignment horizontal="center" vertical="center"/>
    </xf>
    <xf numFmtId="0" fontId="22" fillId="0" borderId="0" xfId="0" applyFont="1"/>
    <xf numFmtId="4" fontId="22" fillId="0" borderId="0" xfId="0" applyNumberFormat="1" applyFont="1"/>
    <xf numFmtId="3" fontId="18" fillId="0" borderId="6" xfId="0" applyNumberFormat="1" applyFont="1" applyBorder="1" applyAlignment="1">
      <alignment horizontal="right" vertical="center"/>
    </xf>
    <xf numFmtId="3" fontId="23" fillId="6" borderId="6" xfId="0" applyNumberFormat="1" applyFont="1" applyFill="1" applyBorder="1" applyAlignment="1">
      <alignment horizontal="right" vertical="center"/>
    </xf>
    <xf numFmtId="4" fontId="23" fillId="6" borderId="6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4" fontId="24" fillId="0" borderId="0" xfId="0" applyNumberFormat="1" applyFont="1"/>
    <xf numFmtId="4" fontId="20" fillId="0" borderId="6" xfId="0" applyNumberFormat="1" applyFont="1" applyFill="1" applyBorder="1" applyAlignment="1">
      <alignment horizontal="center" vertical="center"/>
    </xf>
    <xf numFmtId="4" fontId="25" fillId="0" borderId="0" xfId="0" applyNumberFormat="1" applyFont="1"/>
    <xf numFmtId="0" fontId="19" fillId="0" borderId="6" xfId="0" applyFont="1" applyFill="1" applyBorder="1" applyAlignment="1">
      <alignment horizontal="left" vertical="center" indent="1"/>
    </xf>
    <xf numFmtId="0" fontId="22" fillId="7" borderId="0" xfId="0" applyFont="1" applyFill="1"/>
    <xf numFmtId="0" fontId="24" fillId="0" borderId="0" xfId="0" applyFont="1"/>
    <xf numFmtId="0" fontId="22" fillId="0" borderId="0" xfId="0" applyFont="1" applyFill="1"/>
    <xf numFmtId="4" fontId="22" fillId="0" borderId="0" xfId="0" applyNumberFormat="1" applyFont="1" applyFill="1"/>
    <xf numFmtId="0" fontId="20" fillId="0" borderId="6" xfId="0" applyFont="1" applyFill="1" applyBorder="1" applyAlignment="1">
      <alignment horizontal="left" vertical="center" indent="1"/>
    </xf>
    <xf numFmtId="0" fontId="0" fillId="7" borderId="0" xfId="0" applyFill="1"/>
    <xf numFmtId="0" fontId="17" fillId="0" borderId="6" xfId="0" applyFont="1" applyFill="1" applyBorder="1" applyAlignment="1">
      <alignment vertical="center"/>
    </xf>
    <xf numFmtId="0" fontId="0" fillId="0" borderId="0" xfId="0" applyFill="1" applyBorder="1"/>
    <xf numFmtId="3" fontId="16" fillId="0" borderId="0" xfId="0" applyNumberFormat="1" applyFont="1" applyFill="1" applyBorder="1" applyAlignment="1">
      <alignment horizontal="left" vertical="center"/>
    </xf>
    <xf numFmtId="4" fontId="11" fillId="7" borderId="0" xfId="0" applyNumberFormat="1" applyFont="1" applyFill="1" applyBorder="1"/>
    <xf numFmtId="0" fontId="22" fillId="0" borderId="0" xfId="0" applyFont="1" applyFill="1" applyBorder="1"/>
    <xf numFmtId="0" fontId="17" fillId="0" borderId="6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Fill="1"/>
    <xf numFmtId="4" fontId="11" fillId="0" borderId="0" xfId="0" applyNumberFormat="1" applyFont="1" applyFill="1"/>
    <xf numFmtId="0" fontId="11" fillId="7" borderId="0" xfId="0" applyFont="1" applyFill="1"/>
    <xf numFmtId="3" fontId="11" fillId="0" borderId="0" xfId="0" applyNumberFormat="1" applyFont="1" applyFill="1"/>
    <xf numFmtId="0" fontId="26" fillId="0" borderId="9" xfId="0" applyFont="1" applyFill="1" applyBorder="1" applyAlignment="1">
      <alignment horizontal="left" vertical="center" indent="2"/>
    </xf>
    <xf numFmtId="4" fontId="27" fillId="0" borderId="9" xfId="0" applyNumberFormat="1" applyFont="1" applyBorder="1"/>
    <xf numFmtId="4" fontId="27" fillId="0" borderId="9" xfId="0" applyNumberFormat="1" applyFont="1" applyFill="1" applyBorder="1"/>
    <xf numFmtId="3" fontId="27" fillId="0" borderId="9" xfId="0" applyNumberFormat="1" applyFont="1" applyBorder="1"/>
    <xf numFmtId="4" fontId="27" fillId="0" borderId="9" xfId="0" applyNumberFormat="1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2"/>
    </xf>
    <xf numFmtId="4" fontId="27" fillId="0" borderId="0" xfId="0" applyNumberFormat="1" applyFont="1" applyBorder="1"/>
    <xf numFmtId="3" fontId="27" fillId="0" borderId="0" xfId="0" applyNumberFormat="1" applyFont="1" applyBorder="1"/>
    <xf numFmtId="4" fontId="27" fillId="0" borderId="0" xfId="0" applyNumberFormat="1" applyFont="1" applyFill="1" applyBorder="1"/>
    <xf numFmtId="4" fontId="2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left" vertical="center"/>
    </xf>
    <xf numFmtId="4" fontId="27" fillId="0" borderId="1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4" fontId="28" fillId="2" borderId="6" xfId="0" applyNumberFormat="1" applyFont="1" applyFill="1" applyBorder="1" applyAlignment="1">
      <alignment horizontal="center" vertical="center"/>
    </xf>
    <xf numFmtId="4" fontId="28" fillId="2" borderId="6" xfId="0" applyNumberFormat="1" applyFont="1" applyFill="1" applyBorder="1" applyAlignment="1">
      <alignment horizontal="center" vertical="center" wrapText="1"/>
    </xf>
    <xf numFmtId="4" fontId="28" fillId="3" borderId="6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/>
    </xf>
    <xf numFmtId="4" fontId="28" fillId="2" borderId="4" xfId="0" applyNumberFormat="1" applyFont="1" applyFill="1" applyBorder="1" applyAlignment="1">
      <alignment horizontal="center" vertical="center"/>
    </xf>
    <xf numFmtId="4" fontId="28" fillId="2" borderId="6" xfId="0" applyNumberFormat="1" applyFont="1" applyFill="1" applyBorder="1" applyAlignment="1">
      <alignment horizontal="center" vertical="center" wrapText="1"/>
    </xf>
    <xf numFmtId="3" fontId="28" fillId="3" borderId="6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" fontId="28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right" vertical="center"/>
    </xf>
    <xf numFmtId="3" fontId="18" fillId="5" borderId="6" xfId="0" applyNumberFormat="1" applyFont="1" applyFill="1" applyBorder="1" applyAlignment="1">
      <alignment horizontal="right" vertical="center"/>
    </xf>
    <xf numFmtId="4" fontId="18" fillId="5" borderId="6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3" fillId="6" borderId="6" xfId="0" applyFont="1" applyFill="1" applyBorder="1" applyAlignment="1">
      <alignment vertical="center"/>
    </xf>
    <xf numFmtId="3" fontId="23" fillId="6" borderId="6" xfId="0" applyNumberFormat="1" applyFont="1" applyFill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3" fontId="18" fillId="0" borderId="6" xfId="0" applyNumberFormat="1" applyFont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4" fontId="18" fillId="0" borderId="6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0" fontId="2" fillId="0" borderId="0" xfId="0" applyFont="1"/>
    <xf numFmtId="4" fontId="2" fillId="0" borderId="0" xfId="0" applyNumberFormat="1" applyFont="1"/>
    <xf numFmtId="3" fontId="18" fillId="8" borderId="6" xfId="0" applyNumberFormat="1" applyFont="1" applyFill="1" applyBorder="1" applyAlignment="1">
      <alignment vertical="center"/>
    </xf>
    <xf numFmtId="0" fontId="30" fillId="0" borderId="0" xfId="0" applyFont="1"/>
    <xf numFmtId="4" fontId="30" fillId="0" borderId="0" xfId="0" applyNumberFormat="1" applyFont="1"/>
    <xf numFmtId="0" fontId="18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3" fontId="31" fillId="0" borderId="0" xfId="0" applyNumberFormat="1" applyFont="1" applyFill="1"/>
    <xf numFmtId="0" fontId="32" fillId="0" borderId="0" xfId="0" applyFont="1" applyFill="1"/>
    <xf numFmtId="4" fontId="32" fillId="0" borderId="0" xfId="0" applyNumberFormat="1" applyFont="1" applyFill="1"/>
    <xf numFmtId="0" fontId="15" fillId="0" borderId="0" xfId="0" applyFont="1" applyFill="1"/>
    <xf numFmtId="4" fontId="15" fillId="0" borderId="0" xfId="0" applyNumberFormat="1" applyFont="1" applyFill="1"/>
    <xf numFmtId="0" fontId="20" fillId="0" borderId="6" xfId="0" applyFont="1" applyBorder="1" applyAlignment="1">
      <alignment horizontal="left" vertical="center"/>
    </xf>
    <xf numFmtId="3" fontId="28" fillId="0" borderId="6" xfId="0" applyNumberFormat="1" applyFont="1" applyFill="1" applyBorder="1" applyAlignment="1">
      <alignment horizontal="right" vertical="center"/>
    </xf>
    <xf numFmtId="0" fontId="33" fillId="0" borderId="0" xfId="0" applyFont="1"/>
    <xf numFmtId="4" fontId="33" fillId="0" borderId="0" xfId="0" applyNumberFormat="1" applyFont="1"/>
    <xf numFmtId="0" fontId="18" fillId="6" borderId="6" xfId="0" applyFont="1" applyFill="1" applyBorder="1" applyAlignment="1">
      <alignment vertical="center"/>
    </xf>
    <xf numFmtId="3" fontId="18" fillId="6" borderId="6" xfId="0" applyNumberFormat="1" applyFont="1" applyFill="1" applyBorder="1" applyAlignment="1">
      <alignment vertical="center"/>
    </xf>
    <xf numFmtId="3" fontId="18" fillId="6" borderId="6" xfId="0" applyNumberFormat="1" applyFont="1" applyFill="1" applyBorder="1" applyAlignment="1">
      <alignment horizontal="right" vertical="center"/>
    </xf>
    <xf numFmtId="4" fontId="18" fillId="6" borderId="6" xfId="0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33" fillId="0" borderId="0" xfId="0" applyNumberFormat="1" applyFont="1" applyFill="1"/>
    <xf numFmtId="0" fontId="0" fillId="0" borderId="0" xfId="0" applyFont="1"/>
    <xf numFmtId="4" fontId="0" fillId="0" borderId="0" xfId="0" applyNumberFormat="1" applyFont="1"/>
    <xf numFmtId="3" fontId="34" fillId="0" borderId="6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4" fontId="0" fillId="7" borderId="0" xfId="0" applyNumberFormat="1" applyFill="1"/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>
        <row r="2">
          <cell r="A2" t="str">
            <v>Consejo Municipal</v>
          </cell>
        </row>
        <row r="4">
          <cell r="B4">
            <v>1267880</v>
          </cell>
        </row>
        <row r="23">
          <cell r="B23">
            <v>1304947</v>
          </cell>
        </row>
        <row r="60">
          <cell r="B60">
            <v>577434</v>
          </cell>
        </row>
        <row r="87">
          <cell r="B87">
            <v>161536</v>
          </cell>
        </row>
        <row r="272">
          <cell r="B272">
            <v>17030300</v>
          </cell>
        </row>
        <row r="345">
          <cell r="B345">
            <v>3158509</v>
          </cell>
        </row>
        <row r="399">
          <cell r="B399">
            <v>741146</v>
          </cell>
        </row>
        <row r="444">
          <cell r="B444">
            <v>10723272</v>
          </cell>
        </row>
        <row r="474">
          <cell r="B474">
            <v>245791</v>
          </cell>
        </row>
        <row r="499">
          <cell r="B499">
            <v>268950</v>
          </cell>
        </row>
        <row r="541">
          <cell r="B541">
            <v>1264241</v>
          </cell>
        </row>
        <row r="574">
          <cell r="B574">
            <v>220405</v>
          </cell>
        </row>
        <row r="609">
          <cell r="B609">
            <v>5078813</v>
          </cell>
        </row>
        <row r="677">
          <cell r="B677">
            <v>6430763</v>
          </cell>
        </row>
        <row r="720">
          <cell r="B720">
            <v>2168274</v>
          </cell>
        </row>
        <row r="766">
          <cell r="B766">
            <v>613353</v>
          </cell>
        </row>
        <row r="789">
          <cell r="B789">
            <v>486026</v>
          </cell>
        </row>
        <row r="797">
          <cell r="B797">
            <v>22000</v>
          </cell>
        </row>
        <row r="835">
          <cell r="B835">
            <v>12953056</v>
          </cell>
        </row>
        <row r="857">
          <cell r="B857">
            <v>1764284</v>
          </cell>
        </row>
        <row r="884">
          <cell r="B884">
            <v>1275744</v>
          </cell>
        </row>
        <row r="985">
          <cell r="B985">
            <v>564793</v>
          </cell>
        </row>
        <row r="1040">
          <cell r="B1040">
            <v>1456452</v>
          </cell>
        </row>
        <row r="1048">
          <cell r="B1048">
            <v>41753</v>
          </cell>
        </row>
        <row r="1056">
          <cell r="B1056">
            <v>53432</v>
          </cell>
        </row>
        <row r="1064">
          <cell r="B1064">
            <v>41753</v>
          </cell>
        </row>
        <row r="1106">
          <cell r="B1106">
            <v>2454971</v>
          </cell>
        </row>
        <row r="1114">
          <cell r="B1114">
            <v>1343559</v>
          </cell>
        </row>
        <row r="1166">
          <cell r="B1166">
            <v>5186126</v>
          </cell>
        </row>
        <row r="1190">
          <cell r="B1190">
            <v>117753</v>
          </cell>
        </row>
        <row r="1198">
          <cell r="B1198">
            <v>289953</v>
          </cell>
        </row>
        <row r="1252">
          <cell r="B1252">
            <v>6149595</v>
          </cell>
        </row>
        <row r="1293">
          <cell r="B1293">
            <v>1552096</v>
          </cell>
        </row>
        <row r="1338">
          <cell r="B1338">
            <v>2293625</v>
          </cell>
        </row>
        <row r="1378">
          <cell r="B1378">
            <v>473204</v>
          </cell>
        </row>
        <row r="1416">
          <cell r="B1416">
            <v>351431</v>
          </cell>
        </row>
        <row r="1493">
          <cell r="B1493">
            <v>1520556</v>
          </cell>
        </row>
        <row r="1528">
          <cell r="B1528">
            <v>393941</v>
          </cell>
        </row>
        <row r="1581">
          <cell r="B1581">
            <v>285818</v>
          </cell>
        </row>
        <row r="1646">
          <cell r="B1646">
            <v>1751371</v>
          </cell>
        </row>
        <row r="1712">
          <cell r="B1712">
            <v>803785</v>
          </cell>
        </row>
        <row r="1749">
          <cell r="B1749">
            <v>501568</v>
          </cell>
        </row>
      </sheetData>
      <sheetData sheetId="3" refreshError="1">
        <row r="2">
          <cell r="A2" t="str">
            <v xml:space="preserve">   Mant. Y Reparación de Edificio</v>
          </cell>
          <cell r="B2">
            <v>970900</v>
          </cell>
        </row>
        <row r="27">
          <cell r="B27">
            <v>19550000</v>
          </cell>
        </row>
        <row r="35">
          <cell r="B35">
            <v>1000000</v>
          </cell>
        </row>
        <row r="39">
          <cell r="A39" t="str">
            <v xml:space="preserve">   Limpieza y Aseo del Edificio Hatillo (Parte 2)</v>
          </cell>
          <cell r="B39">
            <v>145550</v>
          </cell>
        </row>
        <row r="40">
          <cell r="A40" t="str">
            <v xml:space="preserve">   Remozamiento del Teatro Gladys Vidal</v>
          </cell>
          <cell r="B40">
            <v>250000</v>
          </cell>
        </row>
        <row r="42">
          <cell r="B42">
            <v>6324127</v>
          </cell>
        </row>
        <row r="43">
          <cell r="B43">
            <v>375685</v>
          </cell>
        </row>
        <row r="48">
          <cell r="B48">
            <v>947935</v>
          </cell>
        </row>
        <row r="50">
          <cell r="B50">
            <v>1601065</v>
          </cell>
        </row>
        <row r="51">
          <cell r="B51">
            <v>350000</v>
          </cell>
        </row>
        <row r="66">
          <cell r="B66">
            <v>0</v>
          </cell>
        </row>
        <row r="68">
          <cell r="A68" t="str">
            <v xml:space="preserve">   Limpieza y Aseo de Edifico Hatillo (Parte 1)</v>
          </cell>
          <cell r="B68">
            <v>154450</v>
          </cell>
        </row>
        <row r="69">
          <cell r="A69" t="str">
            <v xml:space="preserve">   Adquisición de Placas y Calcomanias Vehiculares</v>
          </cell>
          <cell r="B69">
            <v>3287645</v>
          </cell>
        </row>
        <row r="72">
          <cell r="A72" t="str">
            <v xml:space="preserve">   Consultoría Calle Uruguay y Vía Argentina</v>
          </cell>
          <cell r="B72">
            <v>1138556</v>
          </cell>
        </row>
        <row r="75">
          <cell r="A75" t="str">
            <v xml:space="preserve">  Recolección de los Desechos del Mercado Agricola</v>
          </cell>
          <cell r="B75">
            <v>192386</v>
          </cell>
        </row>
        <row r="78">
          <cell r="B78">
            <v>7820000</v>
          </cell>
        </row>
        <row r="79">
          <cell r="B79">
            <v>4000000</v>
          </cell>
        </row>
        <row r="80">
          <cell r="B80">
            <v>3000000</v>
          </cell>
        </row>
        <row r="81">
          <cell r="B81">
            <v>250000</v>
          </cell>
        </row>
        <row r="82">
          <cell r="B82">
            <v>15000000</v>
          </cell>
        </row>
        <row r="83">
          <cell r="B83">
            <v>250000</v>
          </cell>
        </row>
        <row r="84">
          <cell r="B84">
            <v>5000000</v>
          </cell>
        </row>
        <row r="85">
          <cell r="B85">
            <v>1000000</v>
          </cell>
        </row>
        <row r="86">
          <cell r="B86">
            <v>1000000</v>
          </cell>
        </row>
        <row r="87">
          <cell r="B87">
            <v>800000</v>
          </cell>
        </row>
        <row r="88">
          <cell r="B88">
            <v>3000000</v>
          </cell>
        </row>
        <row r="89">
          <cell r="B89">
            <v>200000</v>
          </cell>
        </row>
        <row r="90">
          <cell r="B90">
            <v>500000</v>
          </cell>
        </row>
        <row r="91">
          <cell r="B91">
            <v>3230465</v>
          </cell>
        </row>
        <row r="92">
          <cell r="B92">
            <v>900000</v>
          </cell>
        </row>
        <row r="93">
          <cell r="B93">
            <v>2000000</v>
          </cell>
        </row>
        <row r="94">
          <cell r="B94">
            <v>900000</v>
          </cell>
        </row>
        <row r="95">
          <cell r="B95">
            <v>500000</v>
          </cell>
        </row>
        <row r="96">
          <cell r="B96">
            <v>54000</v>
          </cell>
        </row>
        <row r="97">
          <cell r="B97">
            <v>1222000</v>
          </cell>
        </row>
        <row r="98">
          <cell r="B98">
            <v>1973535</v>
          </cell>
        </row>
        <row r="100">
          <cell r="A100" t="str">
            <v xml:space="preserve">   Mejoras existentes al Mercado Agricola Central</v>
          </cell>
        </row>
        <row r="101">
          <cell r="B101">
            <v>4000000</v>
          </cell>
        </row>
        <row r="102">
          <cell r="B102">
            <v>5000000</v>
          </cell>
        </row>
        <row r="104">
          <cell r="B104">
            <v>1598990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8"/>
  <sheetViews>
    <sheetView tabSelected="1" zoomScale="70" zoomScaleNormal="70" workbookViewId="0">
      <selection activeCell="O9" sqref="O9"/>
    </sheetView>
  </sheetViews>
  <sheetFormatPr baseColWidth="10" defaultRowHeight="15.75" x14ac:dyDescent="0.25"/>
  <cols>
    <col min="1" max="1" width="78.85546875" bestFit="1" customWidth="1"/>
    <col min="2" max="2" width="18.42578125" style="92" customWidth="1"/>
    <col min="3" max="3" width="18.7109375" style="92" customWidth="1"/>
    <col min="4" max="4" width="15" style="92" customWidth="1"/>
    <col min="5" max="5" width="19.85546875" style="95" customWidth="1"/>
    <col min="6" max="6" width="15.5703125" style="173" customWidth="1"/>
    <col min="7" max="7" width="18.5703125" style="93" customWidth="1"/>
    <col min="8" max="8" width="19.42578125" style="93" customWidth="1"/>
    <col min="9" max="9" width="15.7109375" style="94" customWidth="1"/>
    <col min="10" max="10" width="14.42578125" style="92" customWidth="1"/>
    <col min="11" max="11" width="14" style="92" customWidth="1"/>
    <col min="12" max="12" width="16.28515625" style="174" customWidth="1"/>
    <col min="13" max="13" width="18" style="174" customWidth="1"/>
    <col min="14" max="14" width="13.5703125" bestFit="1" customWidth="1"/>
    <col min="15" max="15" width="17.7109375" bestFit="1" customWidth="1"/>
    <col min="16" max="16" width="17.85546875" style="19" bestFit="1" customWidth="1"/>
    <col min="17" max="17" width="12.7109375" bestFit="1" customWidth="1"/>
    <col min="18" max="18" width="13.140625" bestFit="1" customWidth="1"/>
  </cols>
  <sheetData>
    <row r="1" spans="1:18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"/>
    </row>
    <row r="2" spans="1:18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3"/>
    </row>
    <row r="3" spans="1:18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3"/>
    </row>
    <row r="4" spans="1:18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3"/>
    </row>
    <row r="5" spans="1:18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P5" s="3"/>
    </row>
    <row r="6" spans="1:18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P6" s="3"/>
    </row>
    <row r="7" spans="1:18" s="2" customFormat="1" ht="21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3"/>
    </row>
    <row r="8" spans="1:18" s="2" customFormat="1" ht="54.95" customHeight="1" x14ac:dyDescent="0.2">
      <c r="A8" s="6" t="s">
        <v>6</v>
      </c>
      <c r="B8" s="7" t="s">
        <v>7</v>
      </c>
      <c r="C8" s="8"/>
      <c r="D8" s="9" t="s">
        <v>8</v>
      </c>
      <c r="E8" s="10" t="s">
        <v>9</v>
      </c>
      <c r="F8" s="11"/>
      <c r="G8" s="12" t="s">
        <v>10</v>
      </c>
      <c r="H8" s="12" t="s">
        <v>11</v>
      </c>
      <c r="I8" s="9" t="s">
        <v>12</v>
      </c>
      <c r="J8" s="10" t="s">
        <v>13</v>
      </c>
      <c r="K8" s="11"/>
      <c r="L8" s="7" t="s">
        <v>14</v>
      </c>
      <c r="M8" s="8"/>
      <c r="P8" s="3"/>
    </row>
    <row r="9" spans="1:18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6" t="s">
        <v>18</v>
      </c>
      <c r="G9" s="17"/>
      <c r="H9" s="17"/>
      <c r="I9" s="15"/>
      <c r="J9" s="14" t="s">
        <v>19</v>
      </c>
      <c r="K9" s="14" t="s">
        <v>20</v>
      </c>
      <c r="L9" s="18" t="s">
        <v>21</v>
      </c>
      <c r="M9" s="18" t="s">
        <v>22</v>
      </c>
      <c r="P9" s="19">
        <v>96802920</v>
      </c>
      <c r="Q9" s="19">
        <v>89039615</v>
      </c>
      <c r="R9" s="19"/>
    </row>
    <row r="10" spans="1:18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16">
        <v>5</v>
      </c>
      <c r="G10" s="16">
        <v>6</v>
      </c>
      <c r="H10" s="16" t="s">
        <v>23</v>
      </c>
      <c r="I10" s="21">
        <v>8</v>
      </c>
      <c r="J10" s="14" t="s">
        <v>24</v>
      </c>
      <c r="K10" s="14" t="s">
        <v>25</v>
      </c>
      <c r="L10" s="22" t="s">
        <v>26</v>
      </c>
      <c r="M10" s="22" t="s">
        <v>27</v>
      </c>
      <c r="Q10" s="19">
        <f>+P9-Q9</f>
        <v>7763305</v>
      </c>
      <c r="R10" s="19">
        <f>+Q10-6051057</f>
        <v>1712248</v>
      </c>
    </row>
    <row r="11" spans="1:18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Q11" s="19"/>
      <c r="R11" s="19"/>
    </row>
    <row r="12" spans="1:18" ht="35.1" customHeight="1" x14ac:dyDescent="0.2">
      <c r="A12" s="26" t="s">
        <v>28</v>
      </c>
      <c r="B12" s="27">
        <f t="shared" ref="B12:G12" si="0">+B14+B15</f>
        <v>203156270</v>
      </c>
      <c r="C12" s="27">
        <f t="shared" si="0"/>
        <v>208592751</v>
      </c>
      <c r="D12" s="27">
        <f t="shared" si="0"/>
        <v>208592751</v>
      </c>
      <c r="E12" s="27">
        <f t="shared" si="0"/>
        <v>149675654.52000001</v>
      </c>
      <c r="F12" s="27">
        <f t="shared" si="0"/>
        <v>0</v>
      </c>
      <c r="G12" s="27">
        <f t="shared" si="0"/>
        <v>0</v>
      </c>
      <c r="H12" s="27">
        <f>+E12+F12+G12</f>
        <v>149675654.52000001</v>
      </c>
      <c r="I12" s="27">
        <f>+I14+I15</f>
        <v>137483378</v>
      </c>
      <c r="J12" s="27">
        <f>+D12-H12</f>
        <v>58917096.479999989</v>
      </c>
      <c r="K12" s="27">
        <f>+C12-H12</f>
        <v>58917096.479999989</v>
      </c>
      <c r="L12" s="28">
        <f>+H12/D12*100</f>
        <v>71.754964543326821</v>
      </c>
      <c r="M12" s="28">
        <f>+H12/C12*100</f>
        <v>71.754964543326821</v>
      </c>
      <c r="N12" s="29"/>
      <c r="O12" s="29"/>
    </row>
    <row r="13" spans="1:18" ht="6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8" ht="24.95" customHeight="1" x14ac:dyDescent="0.2">
      <c r="A14" s="33" t="s">
        <v>29</v>
      </c>
      <c r="B14" s="34">
        <f t="shared" ref="B14:G14" si="1">+B23</f>
        <v>100260570</v>
      </c>
      <c r="C14" s="34">
        <f t="shared" si="1"/>
        <v>96802920</v>
      </c>
      <c r="D14" s="34">
        <f t="shared" si="1"/>
        <v>96802920</v>
      </c>
      <c r="E14" s="34">
        <f t="shared" si="1"/>
        <v>89039615.520000011</v>
      </c>
      <c r="F14" s="34">
        <f t="shared" si="1"/>
        <v>0</v>
      </c>
      <c r="G14" s="34">
        <f t="shared" si="1"/>
        <v>0</v>
      </c>
      <c r="H14" s="34">
        <f>+E14+F14+G14</f>
        <v>89039615.520000011</v>
      </c>
      <c r="I14" s="34">
        <f>+I23</f>
        <v>81244752</v>
      </c>
      <c r="J14" s="34">
        <f>+D14-H14</f>
        <v>7763304.4799999893</v>
      </c>
      <c r="K14" s="34">
        <f>+C14-H14</f>
        <v>7763304.4799999893</v>
      </c>
      <c r="L14" s="35">
        <f>+H14/D14*100</f>
        <v>91.980299271964114</v>
      </c>
      <c r="M14" s="35">
        <f>+H14/C14*100</f>
        <v>91.980299271964114</v>
      </c>
    </row>
    <row r="15" spans="1:18" ht="24.95" customHeight="1" x14ac:dyDescent="0.2">
      <c r="A15" s="33" t="s">
        <v>30</v>
      </c>
      <c r="B15" s="34">
        <f t="shared" ref="B15:G15" si="2">+B114</f>
        <v>102895700</v>
      </c>
      <c r="C15" s="34">
        <f t="shared" si="2"/>
        <v>111789831</v>
      </c>
      <c r="D15" s="34">
        <f t="shared" si="2"/>
        <v>111789831</v>
      </c>
      <c r="E15" s="34">
        <f t="shared" si="2"/>
        <v>60636039</v>
      </c>
      <c r="F15" s="34">
        <f t="shared" si="2"/>
        <v>0</v>
      </c>
      <c r="G15" s="34">
        <f t="shared" si="2"/>
        <v>0</v>
      </c>
      <c r="H15" s="34">
        <f>+E15+F15+G15</f>
        <v>60636039</v>
      </c>
      <c r="I15" s="34">
        <f>+I114</f>
        <v>56238626</v>
      </c>
      <c r="J15" s="34">
        <f>+D15-H15</f>
        <v>51153792</v>
      </c>
      <c r="K15" s="34">
        <f>+C15-H15</f>
        <v>51153792</v>
      </c>
      <c r="L15" s="35">
        <f>+H15/D15*100</f>
        <v>54.24110445251501</v>
      </c>
      <c r="M15" s="35">
        <f>+H15/C15*100</f>
        <v>54.24110445251501</v>
      </c>
    </row>
    <row r="16" spans="1:18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8" ht="20.25" x14ac:dyDescent="0.2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8" s="39" customFormat="1" ht="18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P18" s="40"/>
    </row>
    <row r="19" spans="1:18" ht="54.95" customHeight="1" x14ac:dyDescent="0.2">
      <c r="A19" s="41" t="s">
        <v>6</v>
      </c>
      <c r="B19" s="42" t="s">
        <v>7</v>
      </c>
      <c r="C19" s="42"/>
      <c r="D19" s="43" t="s">
        <v>8</v>
      </c>
      <c r="E19" s="44" t="s">
        <v>32</v>
      </c>
      <c r="F19" s="44"/>
      <c r="G19" s="45" t="s">
        <v>10</v>
      </c>
      <c r="H19" s="46" t="s">
        <v>11</v>
      </c>
      <c r="I19" s="43" t="s">
        <v>12</v>
      </c>
      <c r="J19" s="44" t="s">
        <v>13</v>
      </c>
      <c r="K19" s="44"/>
      <c r="L19" s="7" t="s">
        <v>14</v>
      </c>
      <c r="M19" s="8"/>
    </row>
    <row r="20" spans="1:18" ht="60" customHeight="1" x14ac:dyDescent="0.2">
      <c r="A20" s="41"/>
      <c r="B20" s="47" t="s">
        <v>15</v>
      </c>
      <c r="C20" s="47" t="s">
        <v>16</v>
      </c>
      <c r="D20" s="43"/>
      <c r="E20" s="47" t="s">
        <v>17</v>
      </c>
      <c r="F20" s="48" t="s">
        <v>18</v>
      </c>
      <c r="G20" s="45"/>
      <c r="H20" s="49"/>
      <c r="I20" s="43"/>
      <c r="J20" s="47" t="s">
        <v>19</v>
      </c>
      <c r="K20" s="47" t="s">
        <v>20</v>
      </c>
      <c r="L20" s="18" t="s">
        <v>21</v>
      </c>
      <c r="M20" s="18" t="s">
        <v>22</v>
      </c>
      <c r="O20" s="29"/>
    </row>
    <row r="21" spans="1:18" ht="30" customHeight="1" x14ac:dyDescent="0.2">
      <c r="A21" s="41"/>
      <c r="B21" s="50">
        <v>1</v>
      </c>
      <c r="C21" s="50">
        <v>2</v>
      </c>
      <c r="D21" s="50">
        <v>3</v>
      </c>
      <c r="E21" s="50">
        <v>4</v>
      </c>
      <c r="F21" s="48">
        <v>5</v>
      </c>
      <c r="G21" s="48">
        <v>6</v>
      </c>
      <c r="H21" s="48" t="s">
        <v>23</v>
      </c>
      <c r="I21" s="50">
        <v>8</v>
      </c>
      <c r="J21" s="47" t="s">
        <v>24</v>
      </c>
      <c r="K21" s="47" t="s">
        <v>25</v>
      </c>
      <c r="L21" s="22" t="s">
        <v>26</v>
      </c>
      <c r="M21" s="22" t="s">
        <v>27</v>
      </c>
    </row>
    <row r="22" spans="1:18" ht="9.75" customHeigh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8" ht="35.1" customHeight="1" x14ac:dyDescent="0.2">
      <c r="A23" s="54" t="s">
        <v>33</v>
      </c>
      <c r="B23" s="55">
        <f t="shared" ref="B23:K23" si="3">+B25+B32+B40+B48+B50+B57+B64+B76+B88</f>
        <v>100260570</v>
      </c>
      <c r="C23" s="55">
        <f t="shared" si="3"/>
        <v>96802920</v>
      </c>
      <c r="D23" s="55">
        <f t="shared" si="3"/>
        <v>96802920</v>
      </c>
      <c r="E23" s="55">
        <f t="shared" si="3"/>
        <v>89039615.520000011</v>
      </c>
      <c r="F23" s="55">
        <f t="shared" si="3"/>
        <v>0</v>
      </c>
      <c r="G23" s="55">
        <f t="shared" si="3"/>
        <v>0</v>
      </c>
      <c r="H23" s="55">
        <f t="shared" si="3"/>
        <v>89039615.520000011</v>
      </c>
      <c r="I23" s="55">
        <f t="shared" si="3"/>
        <v>81244752</v>
      </c>
      <c r="J23" s="55">
        <f t="shared" si="3"/>
        <v>7763304.4799999995</v>
      </c>
      <c r="K23" s="55">
        <f t="shared" si="3"/>
        <v>7763304.4799999995</v>
      </c>
      <c r="L23" s="56">
        <f>+H23/D23*100</f>
        <v>91.980299271964114</v>
      </c>
      <c r="M23" s="56">
        <f>+H23/C23*100</f>
        <v>91.980299271964114</v>
      </c>
      <c r="N23" s="29"/>
      <c r="O23" s="29">
        <f>+E23-89039615</f>
        <v>0.52000001072883606</v>
      </c>
      <c r="Q23" s="29"/>
      <c r="R23" s="29"/>
    </row>
    <row r="24" spans="1:18" ht="9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29"/>
      <c r="O24" s="29"/>
      <c r="Q24" s="29"/>
      <c r="R24" s="29"/>
    </row>
    <row r="25" spans="1:18" s="60" customFormat="1" ht="30" customHeight="1" x14ac:dyDescent="0.2">
      <c r="A25" s="57" t="s">
        <v>34</v>
      </c>
      <c r="B25" s="58">
        <f t="shared" ref="B25:K25" si="4">+B26+B31</f>
        <v>20342097</v>
      </c>
      <c r="C25" s="58">
        <f t="shared" si="4"/>
        <v>20921035</v>
      </c>
      <c r="D25" s="58">
        <f t="shared" si="4"/>
        <v>20921035</v>
      </c>
      <c r="E25" s="58">
        <f t="shared" si="4"/>
        <v>20585545</v>
      </c>
      <c r="F25" s="58">
        <f t="shared" si="4"/>
        <v>0</v>
      </c>
      <c r="G25" s="58">
        <f t="shared" si="4"/>
        <v>0</v>
      </c>
      <c r="H25" s="58">
        <f t="shared" si="4"/>
        <v>20585545</v>
      </c>
      <c r="I25" s="58">
        <f t="shared" si="4"/>
        <v>20030762</v>
      </c>
      <c r="J25" s="58">
        <f t="shared" si="4"/>
        <v>335490</v>
      </c>
      <c r="K25" s="58">
        <f t="shared" si="4"/>
        <v>335490</v>
      </c>
      <c r="L25" s="59">
        <f t="shared" ref="L25:L67" si="5">+H25/D25*100</f>
        <v>98.396398648537229</v>
      </c>
      <c r="M25" s="59">
        <f t="shared" ref="M25:M67" si="6">+H25/C25*100</f>
        <v>98.396398648537229</v>
      </c>
      <c r="P25" s="61"/>
    </row>
    <row r="26" spans="1:18" ht="24.95" customHeight="1" x14ac:dyDescent="0.2">
      <c r="A26" s="62" t="s">
        <v>35</v>
      </c>
      <c r="B26" s="63">
        <f t="shared" ref="B26:K26" si="7">SUM(B27:B30)</f>
        <v>3311797</v>
      </c>
      <c r="C26" s="63">
        <f t="shared" si="7"/>
        <v>3327911</v>
      </c>
      <c r="D26" s="63">
        <f t="shared" si="7"/>
        <v>3327911</v>
      </c>
      <c r="E26" s="63">
        <f t="shared" si="7"/>
        <v>3067832</v>
      </c>
      <c r="F26" s="63">
        <f t="shared" si="7"/>
        <v>0</v>
      </c>
      <c r="G26" s="63">
        <f t="shared" si="7"/>
        <v>0</v>
      </c>
      <c r="H26" s="63">
        <f t="shared" si="7"/>
        <v>3067832</v>
      </c>
      <c r="I26" s="63">
        <f t="shared" si="7"/>
        <v>2936395</v>
      </c>
      <c r="J26" s="63">
        <f t="shared" si="7"/>
        <v>260079</v>
      </c>
      <c r="K26" s="63">
        <f t="shared" si="7"/>
        <v>260079</v>
      </c>
      <c r="L26" s="64">
        <f t="shared" si="5"/>
        <v>92.184917204817069</v>
      </c>
      <c r="M26" s="64">
        <f t="shared" si="6"/>
        <v>92.184917204817069</v>
      </c>
    </row>
    <row r="27" spans="1:18" s="69" customFormat="1" ht="20.100000000000001" customHeight="1" x14ac:dyDescent="0.2">
      <c r="A27" s="65" t="s">
        <v>35</v>
      </c>
      <c r="B27" s="66">
        <f>+[1]FUNCIONAMIENTO!B4</f>
        <v>1267880</v>
      </c>
      <c r="C27" s="66">
        <v>1234547</v>
      </c>
      <c r="D27" s="66">
        <f>+C27</f>
        <v>1234547</v>
      </c>
      <c r="E27" s="66">
        <v>993663</v>
      </c>
      <c r="F27" s="67">
        <v>0</v>
      </c>
      <c r="G27" s="67"/>
      <c r="H27" s="67">
        <f>+E27+F27+G27</f>
        <v>993663</v>
      </c>
      <c r="I27" s="66">
        <v>993663</v>
      </c>
      <c r="J27" s="66">
        <f>+D27-H27</f>
        <v>240884</v>
      </c>
      <c r="K27" s="66">
        <f>+C27-H27</f>
        <v>240884</v>
      </c>
      <c r="L27" s="68">
        <f t="shared" si="5"/>
        <v>80.488065662951669</v>
      </c>
      <c r="M27" s="68">
        <f t="shared" si="6"/>
        <v>80.488065662951669</v>
      </c>
      <c r="P27" s="70"/>
    </row>
    <row r="28" spans="1:18" ht="20.100000000000001" customHeight="1" x14ac:dyDescent="0.2">
      <c r="A28" s="65" t="s">
        <v>36</v>
      </c>
      <c r="B28" s="67">
        <f>+[1]FUNCIONAMIENTO!B23</f>
        <v>1304947</v>
      </c>
      <c r="C28" s="67">
        <v>1431531</v>
      </c>
      <c r="D28" s="66">
        <f t="shared" ref="D28:D31" si="8">+C28</f>
        <v>1431531</v>
      </c>
      <c r="E28" s="67">
        <v>1429528</v>
      </c>
      <c r="F28" s="67">
        <v>0</v>
      </c>
      <c r="G28" s="67"/>
      <c r="H28" s="67">
        <f>+E28+F28+G28</f>
        <v>1429528</v>
      </c>
      <c r="I28" s="66">
        <v>1385081</v>
      </c>
      <c r="J28" s="66">
        <f>+D28-H28</f>
        <v>2003</v>
      </c>
      <c r="K28" s="66">
        <f>+C28-H28</f>
        <v>2003</v>
      </c>
      <c r="L28" s="68">
        <f t="shared" si="5"/>
        <v>99.86007987252809</v>
      </c>
      <c r="M28" s="68">
        <f t="shared" si="6"/>
        <v>99.86007987252809</v>
      </c>
    </row>
    <row r="29" spans="1:18" s="69" customFormat="1" ht="20.100000000000001" customHeight="1" x14ac:dyDescent="0.2">
      <c r="A29" s="65" t="s">
        <v>37</v>
      </c>
      <c r="B29" s="67">
        <f>+[1]FUNCIONAMIENTO!B60</f>
        <v>577434</v>
      </c>
      <c r="C29" s="67">
        <v>595386</v>
      </c>
      <c r="D29" s="66">
        <f t="shared" si="8"/>
        <v>595386</v>
      </c>
      <c r="E29" s="67">
        <v>582526</v>
      </c>
      <c r="F29" s="67">
        <v>0</v>
      </c>
      <c r="G29" s="67"/>
      <c r="H29" s="67">
        <f>+E29+F29+G29</f>
        <v>582526</v>
      </c>
      <c r="I29" s="66">
        <v>504025</v>
      </c>
      <c r="J29" s="66">
        <f>+D29-H29</f>
        <v>12860</v>
      </c>
      <c r="K29" s="66">
        <f>+C29-H29</f>
        <v>12860</v>
      </c>
      <c r="L29" s="68">
        <f t="shared" si="5"/>
        <v>97.840056702710513</v>
      </c>
      <c r="M29" s="68">
        <f t="shared" si="6"/>
        <v>97.840056702710513</v>
      </c>
      <c r="P29" s="70"/>
    </row>
    <row r="30" spans="1:18" ht="20.100000000000001" customHeight="1" x14ac:dyDescent="0.2">
      <c r="A30" s="65" t="s">
        <v>38</v>
      </c>
      <c r="B30" s="67">
        <f>+[1]FUNCIONAMIENTO!B87</f>
        <v>161536</v>
      </c>
      <c r="C30" s="67">
        <v>66447</v>
      </c>
      <c r="D30" s="66">
        <f t="shared" si="8"/>
        <v>66447</v>
      </c>
      <c r="E30" s="67">
        <v>62115</v>
      </c>
      <c r="F30" s="67">
        <v>0</v>
      </c>
      <c r="G30" s="67"/>
      <c r="H30" s="67">
        <f>+E30+F30+G30</f>
        <v>62115</v>
      </c>
      <c r="I30" s="66">
        <v>53626</v>
      </c>
      <c r="J30" s="66">
        <f>+D30-H30</f>
        <v>4332</v>
      </c>
      <c r="K30" s="66">
        <f>+C30-H30</f>
        <v>4332</v>
      </c>
      <c r="L30" s="68">
        <f t="shared" si="5"/>
        <v>93.480518307824283</v>
      </c>
      <c r="M30" s="68">
        <f t="shared" si="6"/>
        <v>93.480518307824283</v>
      </c>
    </row>
    <row r="31" spans="1:18" s="69" customFormat="1" ht="24.95" customHeight="1" x14ac:dyDescent="0.2">
      <c r="A31" s="62" t="s">
        <v>39</v>
      </c>
      <c r="B31" s="71">
        <f>+[1]FUNCIONAMIENTO!B272</f>
        <v>17030300</v>
      </c>
      <c r="C31" s="71">
        <v>17593124</v>
      </c>
      <c r="D31" s="66">
        <f t="shared" si="8"/>
        <v>17593124</v>
      </c>
      <c r="E31" s="71">
        <v>17517713</v>
      </c>
      <c r="F31" s="71">
        <v>0</v>
      </c>
      <c r="G31" s="71"/>
      <c r="H31" s="71">
        <f>+E31+F31+G31</f>
        <v>17517713</v>
      </c>
      <c r="I31" s="63">
        <v>17094367</v>
      </c>
      <c r="J31" s="63">
        <f>+D31-H31</f>
        <v>75411</v>
      </c>
      <c r="K31" s="63">
        <f>+C31-H31</f>
        <v>75411</v>
      </c>
      <c r="L31" s="64">
        <f t="shared" si="5"/>
        <v>99.571360947606578</v>
      </c>
      <c r="M31" s="64">
        <f t="shared" si="6"/>
        <v>99.571360947606578</v>
      </c>
      <c r="P31" s="70"/>
    </row>
    <row r="32" spans="1:18" s="60" customFormat="1" ht="30" customHeight="1" x14ac:dyDescent="0.2">
      <c r="A32" s="57" t="s">
        <v>40</v>
      </c>
      <c r="B32" s="72">
        <f t="shared" ref="B32:K32" si="9">+B33+B35+B38</f>
        <v>14622927</v>
      </c>
      <c r="C32" s="72">
        <f t="shared" si="9"/>
        <v>16472893.449999999</v>
      </c>
      <c r="D32" s="72">
        <f t="shared" si="9"/>
        <v>16472893.449999999</v>
      </c>
      <c r="E32" s="72">
        <f>+E33+E35+E38</f>
        <v>13441220.859999999</v>
      </c>
      <c r="F32" s="72">
        <f t="shared" si="9"/>
        <v>0</v>
      </c>
      <c r="G32" s="72">
        <f t="shared" si="9"/>
        <v>0</v>
      </c>
      <c r="H32" s="72">
        <f t="shared" si="9"/>
        <v>13441220.859999999</v>
      </c>
      <c r="I32" s="72">
        <f>+I33+I35+I38</f>
        <v>10961429</v>
      </c>
      <c r="J32" s="72">
        <f t="shared" si="9"/>
        <v>3031672.59</v>
      </c>
      <c r="K32" s="72">
        <f t="shared" si="9"/>
        <v>3031672.59</v>
      </c>
      <c r="L32" s="73">
        <f t="shared" si="5"/>
        <v>81.595992232924928</v>
      </c>
      <c r="M32" s="73">
        <f t="shared" si="6"/>
        <v>81.595992232924928</v>
      </c>
      <c r="N32" s="74"/>
      <c r="P32" s="61"/>
    </row>
    <row r="33" spans="1:17" s="69" customFormat="1" ht="24.95" customHeight="1" x14ac:dyDescent="0.25">
      <c r="A33" s="62" t="s">
        <v>41</v>
      </c>
      <c r="B33" s="63">
        <f t="shared" ref="B33:K33" si="10">+B34</f>
        <v>3158509</v>
      </c>
      <c r="C33" s="63">
        <f t="shared" si="10"/>
        <v>3141209</v>
      </c>
      <c r="D33" s="63">
        <f t="shared" si="10"/>
        <v>3141209</v>
      </c>
      <c r="E33" s="63">
        <f>+E34</f>
        <v>2764211</v>
      </c>
      <c r="F33" s="63">
        <f t="shared" si="10"/>
        <v>0</v>
      </c>
      <c r="G33" s="63">
        <f t="shared" si="10"/>
        <v>0</v>
      </c>
      <c r="H33" s="63">
        <f t="shared" si="10"/>
        <v>2764211</v>
      </c>
      <c r="I33" s="63">
        <f t="shared" si="10"/>
        <v>2468667</v>
      </c>
      <c r="J33" s="63">
        <f t="shared" si="10"/>
        <v>376998</v>
      </c>
      <c r="K33" s="63">
        <f t="shared" si="10"/>
        <v>376998</v>
      </c>
      <c r="L33" s="64">
        <f t="shared" si="5"/>
        <v>87.998315298345318</v>
      </c>
      <c r="M33" s="64">
        <f t="shared" si="6"/>
        <v>87.998315298345318</v>
      </c>
      <c r="O33" s="75"/>
      <c r="P33" s="75"/>
      <c r="Q33" s="75"/>
    </row>
    <row r="34" spans="1:17" ht="20.100000000000001" customHeight="1" x14ac:dyDescent="0.25">
      <c r="A34" s="65" t="s">
        <v>42</v>
      </c>
      <c r="B34" s="67">
        <f>+[1]FUNCIONAMIENTO!B345</f>
        <v>3158509</v>
      </c>
      <c r="C34" s="67">
        <v>3141209</v>
      </c>
      <c r="D34" s="67">
        <f>+C34</f>
        <v>3141209</v>
      </c>
      <c r="E34" s="67">
        <v>2764211</v>
      </c>
      <c r="F34" s="67"/>
      <c r="G34" s="66"/>
      <c r="H34" s="67">
        <f>+E34+F34+G34</f>
        <v>2764211</v>
      </c>
      <c r="I34" s="66">
        <v>2468667</v>
      </c>
      <c r="J34" s="66">
        <f>+D34-H34</f>
        <v>376998</v>
      </c>
      <c r="K34" s="66">
        <f>+C34-H34</f>
        <v>376998</v>
      </c>
      <c r="L34" s="76">
        <f t="shared" si="5"/>
        <v>87.998315298345318</v>
      </c>
      <c r="M34" s="76">
        <f t="shared" si="6"/>
        <v>87.998315298345318</v>
      </c>
      <c r="O34" s="75"/>
      <c r="P34" s="75"/>
      <c r="Q34" s="75"/>
    </row>
    <row r="35" spans="1:17" ht="24.95" customHeight="1" x14ac:dyDescent="0.25">
      <c r="A35" s="62" t="s">
        <v>43</v>
      </c>
      <c r="B35" s="63">
        <f t="shared" ref="B35:K35" si="11">+B36+B37</f>
        <v>741146</v>
      </c>
      <c r="C35" s="63">
        <f t="shared" si="11"/>
        <v>4647862.45</v>
      </c>
      <c r="D35" s="63">
        <f t="shared" si="11"/>
        <v>4647862.45</v>
      </c>
      <c r="E35" s="63">
        <f>+E36+E37</f>
        <v>2192172.8600000003</v>
      </c>
      <c r="F35" s="63">
        <f t="shared" si="11"/>
        <v>0</v>
      </c>
      <c r="G35" s="63">
        <f t="shared" si="11"/>
        <v>0</v>
      </c>
      <c r="H35" s="63">
        <f t="shared" si="11"/>
        <v>2192172.8600000003</v>
      </c>
      <c r="I35" s="63">
        <f t="shared" si="11"/>
        <v>1041774</v>
      </c>
      <c r="J35" s="63">
        <f t="shared" si="11"/>
        <v>2455689.59</v>
      </c>
      <c r="K35" s="63">
        <f t="shared" si="11"/>
        <v>2455689.59</v>
      </c>
      <c r="L35" s="64">
        <f t="shared" si="5"/>
        <v>47.165183642644166</v>
      </c>
      <c r="M35" s="64">
        <f t="shared" si="6"/>
        <v>47.165183642644166</v>
      </c>
      <c r="N35" s="19"/>
      <c r="O35" s="75"/>
      <c r="P35" s="75"/>
      <c r="Q35" s="75"/>
    </row>
    <row r="36" spans="1:17" s="69" customFormat="1" ht="20.100000000000001" customHeight="1" x14ac:dyDescent="0.3">
      <c r="A36" s="65" t="s">
        <v>43</v>
      </c>
      <c r="B36" s="67">
        <f>+[1]FUNCIONAMIENTO!B399</f>
        <v>741146</v>
      </c>
      <c r="C36" s="67">
        <v>747862</v>
      </c>
      <c r="D36" s="67">
        <f>+C36</f>
        <v>747862</v>
      </c>
      <c r="E36" s="67">
        <v>709912</v>
      </c>
      <c r="F36" s="67"/>
      <c r="G36" s="66"/>
      <c r="H36" s="67">
        <f>+E36+F36+G36</f>
        <v>709912</v>
      </c>
      <c r="I36" s="66">
        <v>607904</v>
      </c>
      <c r="J36" s="66">
        <f>+D36-H36</f>
        <v>37950</v>
      </c>
      <c r="K36" s="66">
        <f>+C36-H36</f>
        <v>37950</v>
      </c>
      <c r="L36" s="68">
        <f t="shared" si="5"/>
        <v>94.925534390034528</v>
      </c>
      <c r="M36" s="68">
        <f t="shared" si="6"/>
        <v>94.925534390034528</v>
      </c>
      <c r="O36" s="77"/>
      <c r="P36" s="75"/>
      <c r="Q36" s="75"/>
    </row>
    <row r="37" spans="1:17" s="69" customFormat="1" ht="20.100000000000001" customHeight="1" x14ac:dyDescent="0.25">
      <c r="A37" s="78" t="s">
        <v>44</v>
      </c>
      <c r="B37" s="66">
        <v>0</v>
      </c>
      <c r="C37" s="66">
        <f>2028951+247367.74+23155+33230+764082.72+54377+250000+50000+183000+28540+68500+27991.2+14980+25969+7788+242.5+450.43+6708.9+10648.64+1275.98+1230.5+2901.84+68610</f>
        <v>3900000.45</v>
      </c>
      <c r="D37" s="66">
        <f>+C37</f>
        <v>3900000.45</v>
      </c>
      <c r="E37" s="66">
        <f>569629+68610+2901.84+1230.5+1275.98+10648.64+450.43+242.5+7788+14980+27991.2+62989.4+28540+182145.42+140000+54377+89709.72+33225.49+185525.74</f>
        <v>1482260.86</v>
      </c>
      <c r="F37" s="66"/>
      <c r="G37" s="66"/>
      <c r="H37" s="66">
        <f>+E37+F37+G37</f>
        <v>1482260.86</v>
      </c>
      <c r="I37" s="66">
        <v>433870</v>
      </c>
      <c r="J37" s="66">
        <f>+D37-H37</f>
        <v>2417739.59</v>
      </c>
      <c r="K37" s="66">
        <f>+C37-H37</f>
        <v>2417739.59</v>
      </c>
      <c r="L37" s="68">
        <f t="shared" si="5"/>
        <v>38.00668433256206</v>
      </c>
      <c r="M37" s="68">
        <f t="shared" si="6"/>
        <v>38.00668433256206</v>
      </c>
      <c r="N37" s="79"/>
      <c r="O37" s="75"/>
      <c r="P37" s="75"/>
      <c r="Q37" s="75"/>
    </row>
    <row r="38" spans="1:17" ht="24.95" customHeight="1" x14ac:dyDescent="0.25">
      <c r="A38" s="62" t="s">
        <v>45</v>
      </c>
      <c r="B38" s="63">
        <f t="shared" ref="B38:K38" si="12">+B39</f>
        <v>10723272</v>
      </c>
      <c r="C38" s="63">
        <f t="shared" si="12"/>
        <v>8683822</v>
      </c>
      <c r="D38" s="63">
        <f t="shared" si="12"/>
        <v>8683822</v>
      </c>
      <c r="E38" s="63">
        <f t="shared" si="12"/>
        <v>8484837</v>
      </c>
      <c r="F38" s="63">
        <f t="shared" si="12"/>
        <v>0</v>
      </c>
      <c r="G38" s="63">
        <f t="shared" si="12"/>
        <v>0</v>
      </c>
      <c r="H38" s="63">
        <f t="shared" si="12"/>
        <v>8484837</v>
      </c>
      <c r="I38" s="63">
        <f t="shared" si="12"/>
        <v>7450988</v>
      </c>
      <c r="J38" s="63">
        <f t="shared" si="12"/>
        <v>198985</v>
      </c>
      <c r="K38" s="63">
        <f t="shared" si="12"/>
        <v>198985</v>
      </c>
      <c r="L38" s="64">
        <f t="shared" si="5"/>
        <v>97.708555057899616</v>
      </c>
      <c r="M38" s="64">
        <f t="shared" si="6"/>
        <v>97.708555057899616</v>
      </c>
      <c r="O38" s="80"/>
    </row>
    <row r="39" spans="1:17" ht="20.100000000000001" customHeight="1" x14ac:dyDescent="0.2">
      <c r="A39" s="65" t="s">
        <v>46</v>
      </c>
      <c r="B39" s="67">
        <f>+[1]FUNCIONAMIENTO!B444</f>
        <v>10723272</v>
      </c>
      <c r="C39" s="67">
        <v>8683822</v>
      </c>
      <c r="D39" s="67">
        <f>+C39</f>
        <v>8683822</v>
      </c>
      <c r="E39" s="67">
        <v>8484837</v>
      </c>
      <c r="F39" s="67"/>
      <c r="G39" s="66"/>
      <c r="H39" s="67">
        <f>+E39+F39+G39</f>
        <v>8484837</v>
      </c>
      <c r="I39" s="66">
        <v>7450988</v>
      </c>
      <c r="J39" s="66">
        <f>+D39-H39</f>
        <v>198985</v>
      </c>
      <c r="K39" s="66">
        <f>+C39-H39</f>
        <v>198985</v>
      </c>
      <c r="L39" s="76">
        <f t="shared" si="5"/>
        <v>97.708555057899616</v>
      </c>
      <c r="M39" s="76">
        <f t="shared" si="6"/>
        <v>97.708555057899616</v>
      </c>
    </row>
    <row r="40" spans="1:17" s="81" customFormat="1" ht="30" customHeight="1" x14ac:dyDescent="0.2">
      <c r="A40" s="57" t="s">
        <v>47</v>
      </c>
      <c r="B40" s="72">
        <f t="shared" ref="B40:K40" si="13">+B41+B44+B46</f>
        <v>1999387</v>
      </c>
      <c r="C40" s="72">
        <f t="shared" si="13"/>
        <v>1872082.07</v>
      </c>
      <c r="D40" s="72">
        <f t="shared" si="13"/>
        <v>1872082.07</v>
      </c>
      <c r="E40" s="72">
        <f t="shared" si="13"/>
        <v>1840502.17</v>
      </c>
      <c r="F40" s="72">
        <f t="shared" si="13"/>
        <v>0</v>
      </c>
      <c r="G40" s="72">
        <f t="shared" si="13"/>
        <v>0</v>
      </c>
      <c r="H40" s="72">
        <f t="shared" si="13"/>
        <v>1840502.17</v>
      </c>
      <c r="I40" s="72">
        <f t="shared" si="13"/>
        <v>1814440</v>
      </c>
      <c r="J40" s="72">
        <f t="shared" si="13"/>
        <v>31579.899999999994</v>
      </c>
      <c r="K40" s="72">
        <f t="shared" si="13"/>
        <v>31579.899999999994</v>
      </c>
      <c r="L40" s="73">
        <f t="shared" si="5"/>
        <v>98.313113484389064</v>
      </c>
      <c r="M40" s="73">
        <f t="shared" si="6"/>
        <v>98.313113484389064</v>
      </c>
      <c r="P40" s="82"/>
    </row>
    <row r="41" spans="1:17" ht="24.95" customHeight="1" x14ac:dyDescent="0.2">
      <c r="A41" s="62" t="s">
        <v>48</v>
      </c>
      <c r="B41" s="63">
        <f t="shared" ref="B41:K41" si="14">+B42+B43</f>
        <v>514741</v>
      </c>
      <c r="C41" s="63">
        <f t="shared" si="14"/>
        <v>500475</v>
      </c>
      <c r="D41" s="63">
        <f t="shared" si="14"/>
        <v>500475</v>
      </c>
      <c r="E41" s="63">
        <f t="shared" si="14"/>
        <v>483446</v>
      </c>
      <c r="F41" s="63">
        <f t="shared" si="14"/>
        <v>0</v>
      </c>
      <c r="G41" s="63">
        <f t="shared" si="14"/>
        <v>0</v>
      </c>
      <c r="H41" s="63">
        <f t="shared" si="14"/>
        <v>483446</v>
      </c>
      <c r="I41" s="63">
        <f t="shared" si="14"/>
        <v>507364</v>
      </c>
      <c r="J41" s="63">
        <f t="shared" si="14"/>
        <v>17029</v>
      </c>
      <c r="K41" s="63">
        <f t="shared" si="14"/>
        <v>17029</v>
      </c>
      <c r="L41" s="64">
        <f t="shared" si="5"/>
        <v>96.597432439182768</v>
      </c>
      <c r="M41" s="64">
        <f t="shared" si="6"/>
        <v>96.597432439182768</v>
      </c>
    </row>
    <row r="42" spans="1:17" s="69" customFormat="1" ht="20.100000000000001" customHeight="1" x14ac:dyDescent="0.2">
      <c r="A42" s="65" t="s">
        <v>49</v>
      </c>
      <c r="B42" s="67">
        <f>+[1]FUNCIONAMIENTO!B474</f>
        <v>245791</v>
      </c>
      <c r="C42" s="67">
        <v>240923</v>
      </c>
      <c r="D42" s="67">
        <f>+C42</f>
        <v>240923</v>
      </c>
      <c r="E42" s="67">
        <v>224665</v>
      </c>
      <c r="F42" s="67"/>
      <c r="G42" s="67"/>
      <c r="H42" s="67">
        <f>+E42+F42+G42</f>
        <v>224665</v>
      </c>
      <c r="I42" s="66">
        <v>194356</v>
      </c>
      <c r="J42" s="66">
        <f>+D42-H42</f>
        <v>16258</v>
      </c>
      <c r="K42" s="66">
        <f>+C42-H42</f>
        <v>16258</v>
      </c>
      <c r="L42" s="76">
        <f t="shared" si="5"/>
        <v>93.25178584028923</v>
      </c>
      <c r="M42" s="76">
        <f t="shared" si="6"/>
        <v>93.25178584028923</v>
      </c>
      <c r="P42" s="70"/>
    </row>
    <row r="43" spans="1:17" ht="20.100000000000001" customHeight="1" x14ac:dyDescent="0.2">
      <c r="A43" s="83" t="s">
        <v>50</v>
      </c>
      <c r="B43" s="66">
        <f>+[1]FUNCIONAMIENTO!B499</f>
        <v>268950</v>
      </c>
      <c r="C43" s="66">
        <f>313929-54377</f>
        <v>259552</v>
      </c>
      <c r="D43" s="66">
        <f>+C43</f>
        <v>259552</v>
      </c>
      <c r="E43" s="66">
        <f>313158-54377</f>
        <v>258781</v>
      </c>
      <c r="F43" s="66"/>
      <c r="G43" s="67"/>
      <c r="H43" s="67">
        <f>+E43+F43+G43</f>
        <v>258781</v>
      </c>
      <c r="I43" s="66">
        <v>313008</v>
      </c>
      <c r="J43" s="66">
        <f>+D43-H43</f>
        <v>771</v>
      </c>
      <c r="K43" s="66">
        <f>+C43-H43</f>
        <v>771</v>
      </c>
      <c r="L43" s="76">
        <f t="shared" si="5"/>
        <v>99.702949697941065</v>
      </c>
      <c r="M43" s="76">
        <f t="shared" si="6"/>
        <v>99.702949697941065</v>
      </c>
      <c r="N43" s="84"/>
    </row>
    <row r="44" spans="1:17" ht="30" customHeight="1" x14ac:dyDescent="0.2">
      <c r="A44" s="85" t="s">
        <v>45</v>
      </c>
      <c r="B44" s="63">
        <f t="shared" ref="B44:K44" si="15">+B45</f>
        <v>1264241</v>
      </c>
      <c r="C44" s="63">
        <f t="shared" si="15"/>
        <v>1157082</v>
      </c>
      <c r="D44" s="63">
        <f t="shared" si="15"/>
        <v>1157082</v>
      </c>
      <c r="E44" s="63">
        <f t="shared" si="15"/>
        <v>1161146</v>
      </c>
      <c r="F44" s="71">
        <f t="shared" si="15"/>
        <v>0</v>
      </c>
      <c r="G44" s="71">
        <f t="shared" si="15"/>
        <v>0</v>
      </c>
      <c r="H44" s="71">
        <f t="shared" si="15"/>
        <v>1161146</v>
      </c>
      <c r="I44" s="71">
        <f t="shared" si="15"/>
        <v>1122463</v>
      </c>
      <c r="J44" s="71">
        <f t="shared" si="15"/>
        <v>-4064</v>
      </c>
      <c r="K44" s="71">
        <f t="shared" si="15"/>
        <v>-4064</v>
      </c>
      <c r="L44" s="64">
        <f t="shared" si="5"/>
        <v>100.35122834855265</v>
      </c>
      <c r="M44" s="64">
        <f t="shared" si="6"/>
        <v>100.35122834855265</v>
      </c>
      <c r="O44" s="29"/>
    </row>
    <row r="45" spans="1:17" s="69" customFormat="1" ht="20.100000000000001" customHeight="1" x14ac:dyDescent="0.2">
      <c r="A45" s="83" t="s">
        <v>51</v>
      </c>
      <c r="B45" s="66">
        <f>+[1]FUNCIONAMIENTO!B541</f>
        <v>1264241</v>
      </c>
      <c r="C45" s="66">
        <f>1640082-250000-50000-183000</f>
        <v>1157082</v>
      </c>
      <c r="D45" s="66">
        <f>+C45</f>
        <v>1157082</v>
      </c>
      <c r="E45" s="66">
        <f>1483291-140000-182145</f>
        <v>1161146</v>
      </c>
      <c r="F45" s="66"/>
      <c r="G45" s="66"/>
      <c r="H45" s="67">
        <f>+E45+F45+G45</f>
        <v>1161146</v>
      </c>
      <c r="I45" s="66">
        <v>1122463</v>
      </c>
      <c r="J45" s="66">
        <f>+D45-H45</f>
        <v>-4064</v>
      </c>
      <c r="K45" s="66">
        <f>+C45-H45</f>
        <v>-4064</v>
      </c>
      <c r="L45" s="76">
        <f t="shared" si="5"/>
        <v>100.35122834855265</v>
      </c>
      <c r="M45" s="76">
        <f t="shared" si="6"/>
        <v>100.35122834855265</v>
      </c>
      <c r="N45" s="79"/>
      <c r="P45" s="70"/>
    </row>
    <row r="46" spans="1:17" ht="24.95" customHeight="1" x14ac:dyDescent="0.2">
      <c r="A46" s="85" t="s">
        <v>52</v>
      </c>
      <c r="B46" s="63">
        <f t="shared" ref="B46:K46" si="16">+B47</f>
        <v>220405</v>
      </c>
      <c r="C46" s="63">
        <f t="shared" si="16"/>
        <v>214525.07</v>
      </c>
      <c r="D46" s="63">
        <f t="shared" si="16"/>
        <v>214525.07</v>
      </c>
      <c r="E46" s="63">
        <f t="shared" si="16"/>
        <v>195910.17</v>
      </c>
      <c r="F46" s="71">
        <f t="shared" si="16"/>
        <v>0</v>
      </c>
      <c r="G46" s="71">
        <f t="shared" si="16"/>
        <v>0</v>
      </c>
      <c r="H46" s="71">
        <f t="shared" si="16"/>
        <v>195910.17</v>
      </c>
      <c r="I46" s="71">
        <f t="shared" si="16"/>
        <v>184613</v>
      </c>
      <c r="J46" s="71">
        <f t="shared" si="16"/>
        <v>18614.899999999994</v>
      </c>
      <c r="K46" s="71">
        <f t="shared" si="16"/>
        <v>18614.899999999994</v>
      </c>
      <c r="L46" s="64">
        <f t="shared" si="5"/>
        <v>91.322739109233254</v>
      </c>
      <c r="M46" s="64">
        <f t="shared" si="6"/>
        <v>91.322739109233254</v>
      </c>
      <c r="N46" s="86"/>
      <c r="O46" s="87"/>
    </row>
    <row r="47" spans="1:17" s="69" customFormat="1" ht="20.100000000000001" customHeight="1" x14ac:dyDescent="0.25">
      <c r="A47" s="83" t="s">
        <v>53</v>
      </c>
      <c r="B47" s="66">
        <f>+[1]FUNCIONAMIENTO!B574</f>
        <v>220405</v>
      </c>
      <c r="C47" s="66">
        <f>223006-7788-242.5-450.43</f>
        <v>214525.07</v>
      </c>
      <c r="D47" s="66">
        <f>+C47</f>
        <v>214525.07</v>
      </c>
      <c r="E47" s="66">
        <f>204391-7788-242.5-450.33</f>
        <v>195910.17</v>
      </c>
      <c r="F47" s="66"/>
      <c r="G47" s="67"/>
      <c r="H47" s="67">
        <f>+E47+F47+G47</f>
        <v>195910.17</v>
      </c>
      <c r="I47" s="66">
        <v>184613</v>
      </c>
      <c r="J47" s="66">
        <f>+D47-H47</f>
        <v>18614.899999999994</v>
      </c>
      <c r="K47" s="66">
        <f>+C47-H47</f>
        <v>18614.899999999994</v>
      </c>
      <c r="L47" s="76">
        <f t="shared" si="5"/>
        <v>91.322739109233254</v>
      </c>
      <c r="M47" s="76">
        <f t="shared" si="6"/>
        <v>91.322739109233254</v>
      </c>
      <c r="N47" s="88"/>
      <c r="O47" s="89"/>
      <c r="P47" s="70"/>
    </row>
    <row r="48" spans="1:17" s="60" customFormat="1" ht="30" customHeight="1" x14ac:dyDescent="0.2">
      <c r="A48" s="57" t="s">
        <v>54</v>
      </c>
      <c r="B48" s="72">
        <f t="shared" ref="B48:K48" si="17">+B49</f>
        <v>5078813</v>
      </c>
      <c r="C48" s="72">
        <f t="shared" si="17"/>
        <v>2212638</v>
      </c>
      <c r="D48" s="72">
        <f t="shared" si="17"/>
        <v>2212638</v>
      </c>
      <c r="E48" s="72">
        <f t="shared" si="17"/>
        <v>2124109</v>
      </c>
      <c r="F48" s="72">
        <f t="shared" si="17"/>
        <v>0</v>
      </c>
      <c r="G48" s="72">
        <f t="shared" si="17"/>
        <v>0</v>
      </c>
      <c r="H48" s="72">
        <f t="shared" si="17"/>
        <v>2124109</v>
      </c>
      <c r="I48" s="72">
        <f t="shared" si="17"/>
        <v>2083681</v>
      </c>
      <c r="J48" s="72">
        <f t="shared" si="17"/>
        <v>88529</v>
      </c>
      <c r="K48" s="72">
        <f t="shared" si="17"/>
        <v>88529</v>
      </c>
      <c r="L48" s="73">
        <f t="shared" si="5"/>
        <v>95.998938823250796</v>
      </c>
      <c r="M48" s="73">
        <f t="shared" si="6"/>
        <v>95.998938823250796</v>
      </c>
      <c r="N48" s="86"/>
      <c r="O48" s="86"/>
      <c r="P48" s="61"/>
    </row>
    <row r="49" spans="1:16" ht="24.95" customHeight="1" x14ac:dyDescent="0.2">
      <c r="A49" s="90" t="s">
        <v>55</v>
      </c>
      <c r="B49" s="71">
        <f>+[1]FUNCIONAMIENTO!B609</f>
        <v>5078813</v>
      </c>
      <c r="C49" s="71">
        <v>2212638</v>
      </c>
      <c r="D49" s="71">
        <f>+C49</f>
        <v>2212638</v>
      </c>
      <c r="E49" s="71">
        <v>2124109</v>
      </c>
      <c r="F49" s="71"/>
      <c r="G49" s="71"/>
      <c r="H49" s="71">
        <f>+E49+F49+G49</f>
        <v>2124109</v>
      </c>
      <c r="I49" s="63">
        <v>2083681</v>
      </c>
      <c r="J49" s="63">
        <f>+D49-H49</f>
        <v>88529</v>
      </c>
      <c r="K49" s="63">
        <f>+C49-H49</f>
        <v>88529</v>
      </c>
      <c r="L49" s="64">
        <f t="shared" si="5"/>
        <v>95.998938823250796</v>
      </c>
      <c r="M49" s="64">
        <f t="shared" si="6"/>
        <v>95.998938823250796</v>
      </c>
      <c r="N49" s="2"/>
      <c r="O49" s="2"/>
    </row>
    <row r="50" spans="1:16" s="60" customFormat="1" ht="30" customHeight="1" x14ac:dyDescent="0.2">
      <c r="A50" s="57" t="s">
        <v>56</v>
      </c>
      <c r="B50" s="72">
        <f t="shared" ref="B50:K50" si="18">+B51</f>
        <v>9720416</v>
      </c>
      <c r="C50" s="72">
        <f t="shared" si="18"/>
        <v>8945970.5399999991</v>
      </c>
      <c r="D50" s="72">
        <f t="shared" si="18"/>
        <v>8945970.5399999991</v>
      </c>
      <c r="E50" s="72">
        <f t="shared" si="18"/>
        <v>7442842.0499999998</v>
      </c>
      <c r="F50" s="72">
        <f t="shared" si="18"/>
        <v>0</v>
      </c>
      <c r="G50" s="72">
        <f t="shared" si="18"/>
        <v>0</v>
      </c>
      <c r="H50" s="72">
        <f t="shared" si="18"/>
        <v>7442842.0499999998</v>
      </c>
      <c r="I50" s="72">
        <f t="shared" si="18"/>
        <v>6761981</v>
      </c>
      <c r="J50" s="72">
        <f t="shared" si="18"/>
        <v>1503128.4900000002</v>
      </c>
      <c r="K50" s="72">
        <f t="shared" si="18"/>
        <v>1503128.4900000002</v>
      </c>
      <c r="L50" s="73">
        <f t="shared" si="5"/>
        <v>83.1977035551472</v>
      </c>
      <c r="M50" s="73">
        <f t="shared" si="6"/>
        <v>83.1977035551472</v>
      </c>
      <c r="P50" s="61"/>
    </row>
    <row r="51" spans="1:16" ht="24.95" customHeight="1" x14ac:dyDescent="0.2">
      <c r="A51" s="62" t="s">
        <v>57</v>
      </c>
      <c r="B51" s="71">
        <f t="shared" ref="B51:K51" si="19">+B52+B53+B54+B55+B56</f>
        <v>9720416</v>
      </c>
      <c r="C51" s="71">
        <f t="shared" si="19"/>
        <v>8945970.5399999991</v>
      </c>
      <c r="D51" s="71">
        <f t="shared" si="19"/>
        <v>8945970.5399999991</v>
      </c>
      <c r="E51" s="71">
        <f>+E52+E53+E54+E55+E56</f>
        <v>7442842.0499999998</v>
      </c>
      <c r="F51" s="71">
        <f t="shared" si="19"/>
        <v>0</v>
      </c>
      <c r="G51" s="71">
        <f t="shared" si="19"/>
        <v>0</v>
      </c>
      <c r="H51" s="71">
        <f t="shared" si="19"/>
        <v>7442842.0499999998</v>
      </c>
      <c r="I51" s="71">
        <f t="shared" si="19"/>
        <v>6761981</v>
      </c>
      <c r="J51" s="71">
        <f t="shared" si="19"/>
        <v>1503128.4900000002</v>
      </c>
      <c r="K51" s="71">
        <f t="shared" si="19"/>
        <v>1503128.4900000002</v>
      </c>
      <c r="L51" s="64">
        <f t="shared" si="5"/>
        <v>83.1977035551472</v>
      </c>
      <c r="M51" s="64">
        <f t="shared" si="6"/>
        <v>83.1977035551472</v>
      </c>
      <c r="N51" s="29"/>
    </row>
    <row r="52" spans="1:16" ht="20.100000000000001" customHeight="1" x14ac:dyDescent="0.2">
      <c r="A52" s="83" t="s">
        <v>58</v>
      </c>
      <c r="B52" s="66">
        <f>+[1]FUNCIONAMIENTO!B677</f>
        <v>6430763</v>
      </c>
      <c r="C52" s="66">
        <f>6992366-247367.74-23155-33230-764082.72</f>
        <v>5924530.54</v>
      </c>
      <c r="D52" s="66">
        <f>+C52</f>
        <v>5924530.54</v>
      </c>
      <c r="E52" s="66">
        <f>4988137-185525.74-33225.49-89709.72</f>
        <v>4679676.05</v>
      </c>
      <c r="F52" s="66"/>
      <c r="G52" s="66"/>
      <c r="H52" s="67">
        <f>+E52+F52+G52</f>
        <v>4679676.05</v>
      </c>
      <c r="I52" s="66">
        <v>4326555</v>
      </c>
      <c r="J52" s="66">
        <f>+D52-H52</f>
        <v>1244854.4900000002</v>
      </c>
      <c r="K52" s="66">
        <f>+C52-H52</f>
        <v>1244854.4900000002</v>
      </c>
      <c r="L52" s="76">
        <f t="shared" si="5"/>
        <v>78.98813278798626</v>
      </c>
      <c r="M52" s="76">
        <f t="shared" si="6"/>
        <v>78.98813278798626</v>
      </c>
      <c r="N52" s="84"/>
    </row>
    <row r="53" spans="1:16" ht="20.100000000000001" customHeight="1" x14ac:dyDescent="0.2">
      <c r="A53" s="91" t="s">
        <v>59</v>
      </c>
      <c r="B53" s="67">
        <f>+[1]FUNCIONAMIENTO!B720</f>
        <v>2168274</v>
      </c>
      <c r="C53" s="67">
        <v>1915580</v>
      </c>
      <c r="D53" s="66">
        <f t="shared" ref="D53:D56" si="20">+C53</f>
        <v>1915580</v>
      </c>
      <c r="E53" s="67">
        <v>1746621</v>
      </c>
      <c r="F53" s="67"/>
      <c r="G53" s="66"/>
      <c r="H53" s="67">
        <f>+E53+F53+G53</f>
        <v>1746621</v>
      </c>
      <c r="I53" s="66">
        <v>1552639</v>
      </c>
      <c r="J53" s="66">
        <f>+D53-H53</f>
        <v>168959</v>
      </c>
      <c r="K53" s="66">
        <f>+C53-H53</f>
        <v>168959</v>
      </c>
      <c r="L53" s="76">
        <f t="shared" si="5"/>
        <v>91.179747126196759</v>
      </c>
      <c r="M53" s="76">
        <f t="shared" si="6"/>
        <v>91.179747126196759</v>
      </c>
    </row>
    <row r="54" spans="1:16" ht="20.100000000000001" customHeight="1" x14ac:dyDescent="0.2">
      <c r="A54" s="91" t="s">
        <v>60</v>
      </c>
      <c r="B54" s="67">
        <f>+[1]FUNCIONAMIENTO!B766</f>
        <v>613353</v>
      </c>
      <c r="C54" s="66">
        <v>702660</v>
      </c>
      <c r="D54" s="66">
        <f t="shared" si="20"/>
        <v>702660</v>
      </c>
      <c r="E54" s="66">
        <v>650484</v>
      </c>
      <c r="F54" s="67"/>
      <c r="G54" s="66"/>
      <c r="H54" s="67">
        <f>+E54+F54+G54</f>
        <v>650484</v>
      </c>
      <c r="I54" s="66">
        <v>581995</v>
      </c>
      <c r="J54" s="66">
        <f>+D54-H54</f>
        <v>52176</v>
      </c>
      <c r="K54" s="66">
        <f>+C54-H54</f>
        <v>52176</v>
      </c>
      <c r="L54" s="76">
        <f t="shared" si="5"/>
        <v>92.574502604389025</v>
      </c>
      <c r="M54" s="76">
        <f t="shared" si="6"/>
        <v>92.574502604389025</v>
      </c>
    </row>
    <row r="55" spans="1:16" ht="20.100000000000001" customHeight="1" x14ac:dyDescent="0.2">
      <c r="A55" s="91" t="s">
        <v>61</v>
      </c>
      <c r="B55" s="67">
        <f>+[1]FUNCIONAMIENTO!B789</f>
        <v>486026</v>
      </c>
      <c r="C55" s="67">
        <v>401333</v>
      </c>
      <c r="D55" s="66">
        <f t="shared" si="20"/>
        <v>401333</v>
      </c>
      <c r="E55" s="67">
        <v>366012</v>
      </c>
      <c r="F55" s="67"/>
      <c r="G55" s="67"/>
      <c r="H55" s="67">
        <f>+E55+F55+G55</f>
        <v>366012</v>
      </c>
      <c r="I55" s="66">
        <v>300743</v>
      </c>
      <c r="J55" s="66">
        <f>+D55-H55</f>
        <v>35321</v>
      </c>
      <c r="K55" s="66">
        <f>+C55-H55</f>
        <v>35321</v>
      </c>
      <c r="L55" s="76">
        <f t="shared" si="5"/>
        <v>91.199079069002551</v>
      </c>
      <c r="M55" s="76">
        <f t="shared" si="6"/>
        <v>91.199079069002551</v>
      </c>
    </row>
    <row r="56" spans="1:16" s="92" customFormat="1" ht="20.100000000000001" customHeight="1" x14ac:dyDescent="0.25">
      <c r="A56" s="91" t="s">
        <v>62</v>
      </c>
      <c r="B56" s="67">
        <f>+[1]FUNCIONAMIENTO!B797</f>
        <v>22000</v>
      </c>
      <c r="C56" s="67">
        <v>1867</v>
      </c>
      <c r="D56" s="66">
        <f t="shared" si="20"/>
        <v>1867</v>
      </c>
      <c r="E56" s="67">
        <v>49</v>
      </c>
      <c r="F56" s="67"/>
      <c r="G56" s="67"/>
      <c r="H56" s="67">
        <f>+E56+F56+G56</f>
        <v>49</v>
      </c>
      <c r="I56" s="66">
        <v>49</v>
      </c>
      <c r="J56" s="66">
        <f>+D56-H56</f>
        <v>1818</v>
      </c>
      <c r="K56" s="66">
        <f>+C56-H56</f>
        <v>1818</v>
      </c>
      <c r="L56" s="76">
        <f t="shared" si="5"/>
        <v>2.6245313336904124</v>
      </c>
      <c r="M56" s="76">
        <f t="shared" si="6"/>
        <v>2.6245313336904124</v>
      </c>
      <c r="P56" s="93"/>
    </row>
    <row r="57" spans="1:16" s="94" customFormat="1" ht="30" customHeight="1" x14ac:dyDescent="0.25">
      <c r="A57" s="57" t="s">
        <v>63</v>
      </c>
      <c r="B57" s="72">
        <f t="shared" ref="B57:K57" si="21">+B58+B60+B62</f>
        <v>15993084</v>
      </c>
      <c r="C57" s="72">
        <f t="shared" si="21"/>
        <v>17084877</v>
      </c>
      <c r="D57" s="72">
        <f t="shared" si="21"/>
        <v>17084877</v>
      </c>
      <c r="E57" s="72">
        <f t="shared" si="21"/>
        <v>16823721</v>
      </c>
      <c r="F57" s="72">
        <f t="shared" si="21"/>
        <v>0</v>
      </c>
      <c r="G57" s="72">
        <f t="shared" si="21"/>
        <v>0</v>
      </c>
      <c r="H57" s="72">
        <f t="shared" si="21"/>
        <v>16823721</v>
      </c>
      <c r="I57" s="72">
        <f t="shared" si="21"/>
        <v>16090747</v>
      </c>
      <c r="J57" s="72">
        <f t="shared" si="21"/>
        <v>261156</v>
      </c>
      <c r="K57" s="72">
        <f t="shared" si="21"/>
        <v>261156</v>
      </c>
      <c r="L57" s="73">
        <f t="shared" si="5"/>
        <v>98.47142007519281</v>
      </c>
      <c r="M57" s="73">
        <f t="shared" si="6"/>
        <v>98.47142007519281</v>
      </c>
      <c r="P57" s="95"/>
    </row>
    <row r="58" spans="1:16" s="92" customFormat="1" ht="20.100000000000001" customHeight="1" x14ac:dyDescent="0.25">
      <c r="A58" s="62" t="s">
        <v>64</v>
      </c>
      <c r="B58" s="63">
        <f t="shared" ref="B58:K58" si="22">+B59</f>
        <v>12953056</v>
      </c>
      <c r="C58" s="63">
        <f t="shared" si="22"/>
        <v>14052758</v>
      </c>
      <c r="D58" s="63">
        <f t="shared" si="22"/>
        <v>14052758</v>
      </c>
      <c r="E58" s="63">
        <f t="shared" si="22"/>
        <v>13992408</v>
      </c>
      <c r="F58" s="63">
        <f t="shared" si="22"/>
        <v>0</v>
      </c>
      <c r="G58" s="63">
        <f t="shared" si="22"/>
        <v>0</v>
      </c>
      <c r="H58" s="63">
        <f t="shared" si="22"/>
        <v>13992408</v>
      </c>
      <c r="I58" s="63">
        <f t="shared" si="22"/>
        <v>13671375</v>
      </c>
      <c r="J58" s="63">
        <f t="shared" si="22"/>
        <v>60350</v>
      </c>
      <c r="K58" s="63">
        <f t="shared" si="22"/>
        <v>60350</v>
      </c>
      <c r="L58" s="64">
        <f t="shared" si="5"/>
        <v>99.570546934630201</v>
      </c>
      <c r="M58" s="64">
        <f t="shared" si="6"/>
        <v>99.570546934630201</v>
      </c>
      <c r="P58" s="93"/>
    </row>
    <row r="59" spans="1:16" s="92" customFormat="1" ht="20.100000000000001" customHeight="1" x14ac:dyDescent="0.25">
      <c r="A59" s="65" t="s">
        <v>64</v>
      </c>
      <c r="B59" s="67">
        <f>+[1]FUNCIONAMIENTO!B835</f>
        <v>12953056</v>
      </c>
      <c r="C59" s="67">
        <v>14052758</v>
      </c>
      <c r="D59" s="67">
        <f>+C59</f>
        <v>14052758</v>
      </c>
      <c r="E59" s="67">
        <v>13992408</v>
      </c>
      <c r="F59" s="67"/>
      <c r="G59" s="67"/>
      <c r="H59" s="67">
        <f>+E59+F59+G59</f>
        <v>13992408</v>
      </c>
      <c r="I59" s="66">
        <v>13671375</v>
      </c>
      <c r="J59" s="66">
        <f>+D59-H59</f>
        <v>60350</v>
      </c>
      <c r="K59" s="66">
        <f>+C59-H59</f>
        <v>60350</v>
      </c>
      <c r="L59" s="76">
        <f t="shared" si="5"/>
        <v>99.570546934630201</v>
      </c>
      <c r="M59" s="76">
        <f t="shared" si="6"/>
        <v>99.570546934630201</v>
      </c>
      <c r="P59" s="93"/>
    </row>
    <row r="60" spans="1:16" s="92" customFormat="1" ht="20.100000000000001" customHeight="1" x14ac:dyDescent="0.25">
      <c r="A60" s="62" t="s">
        <v>65</v>
      </c>
      <c r="B60" s="71">
        <f t="shared" ref="B60:K60" si="23">+B61</f>
        <v>1764284</v>
      </c>
      <c r="C60" s="71">
        <f t="shared" si="23"/>
        <v>1756759</v>
      </c>
      <c r="D60" s="71">
        <f t="shared" si="23"/>
        <v>1756759</v>
      </c>
      <c r="E60" s="71">
        <f t="shared" si="23"/>
        <v>1632941</v>
      </c>
      <c r="F60" s="71">
        <f t="shared" si="23"/>
        <v>0</v>
      </c>
      <c r="G60" s="71">
        <f t="shared" si="23"/>
        <v>0</v>
      </c>
      <c r="H60" s="71">
        <f t="shared" si="23"/>
        <v>1632941</v>
      </c>
      <c r="I60" s="71">
        <f t="shared" si="23"/>
        <v>1392469</v>
      </c>
      <c r="J60" s="71">
        <f t="shared" si="23"/>
        <v>123818</v>
      </c>
      <c r="K60" s="71">
        <f t="shared" si="23"/>
        <v>123818</v>
      </c>
      <c r="L60" s="64">
        <f t="shared" si="5"/>
        <v>92.951907461410471</v>
      </c>
      <c r="M60" s="64">
        <f t="shared" si="6"/>
        <v>92.951907461410471</v>
      </c>
      <c r="P60" s="93"/>
    </row>
    <row r="61" spans="1:16" s="92" customFormat="1" ht="20.100000000000001" customHeight="1" x14ac:dyDescent="0.25">
      <c r="A61" s="65" t="s">
        <v>65</v>
      </c>
      <c r="B61" s="67">
        <f>+[1]FUNCIONAMIENTO!B857</f>
        <v>1764284</v>
      </c>
      <c r="C61" s="67">
        <v>1756759</v>
      </c>
      <c r="D61" s="67">
        <f>+C61</f>
        <v>1756759</v>
      </c>
      <c r="E61" s="67">
        <v>1632941</v>
      </c>
      <c r="F61" s="67"/>
      <c r="G61" s="67"/>
      <c r="H61" s="67">
        <f>+E61+F61+G61</f>
        <v>1632941</v>
      </c>
      <c r="I61" s="66">
        <v>1392469</v>
      </c>
      <c r="J61" s="66">
        <f>+D61-H61</f>
        <v>123818</v>
      </c>
      <c r="K61" s="66">
        <f>+C61-H61</f>
        <v>123818</v>
      </c>
      <c r="L61" s="76">
        <f t="shared" si="5"/>
        <v>92.951907461410471</v>
      </c>
      <c r="M61" s="76">
        <f t="shared" si="6"/>
        <v>92.951907461410471</v>
      </c>
      <c r="P61" s="93"/>
    </row>
    <row r="62" spans="1:16" s="92" customFormat="1" ht="24.95" customHeight="1" x14ac:dyDescent="0.25">
      <c r="A62" s="62" t="s">
        <v>66</v>
      </c>
      <c r="B62" s="71">
        <f t="shared" ref="B62:K62" si="24">+B63</f>
        <v>1275744</v>
      </c>
      <c r="C62" s="71">
        <f t="shared" si="24"/>
        <v>1275360</v>
      </c>
      <c r="D62" s="71">
        <f t="shared" si="24"/>
        <v>1275360</v>
      </c>
      <c r="E62" s="71">
        <f t="shared" si="24"/>
        <v>1198372</v>
      </c>
      <c r="F62" s="71">
        <f t="shared" si="24"/>
        <v>0</v>
      </c>
      <c r="G62" s="71">
        <f t="shared" si="24"/>
        <v>0</v>
      </c>
      <c r="H62" s="71">
        <f t="shared" si="24"/>
        <v>1198372</v>
      </c>
      <c r="I62" s="71">
        <f t="shared" si="24"/>
        <v>1026903</v>
      </c>
      <c r="J62" s="71">
        <f t="shared" si="24"/>
        <v>76988</v>
      </c>
      <c r="K62" s="71">
        <f t="shared" si="24"/>
        <v>76988</v>
      </c>
      <c r="L62" s="64">
        <f t="shared" si="5"/>
        <v>93.963429933508962</v>
      </c>
      <c r="M62" s="64">
        <f t="shared" si="6"/>
        <v>93.963429933508962</v>
      </c>
      <c r="P62" s="93"/>
    </row>
    <row r="63" spans="1:16" s="92" customFormat="1" ht="20.100000000000001" customHeight="1" x14ac:dyDescent="0.25">
      <c r="A63" s="65" t="s">
        <v>66</v>
      </c>
      <c r="B63" s="67">
        <f>+[1]FUNCIONAMIENTO!B884</f>
        <v>1275744</v>
      </c>
      <c r="C63" s="67">
        <v>1275360</v>
      </c>
      <c r="D63" s="67">
        <f>+C63</f>
        <v>1275360</v>
      </c>
      <c r="E63" s="67">
        <v>1198372</v>
      </c>
      <c r="F63" s="67"/>
      <c r="G63" s="67"/>
      <c r="H63" s="67">
        <f>+E63+F63+G63</f>
        <v>1198372</v>
      </c>
      <c r="I63" s="66">
        <v>1026903</v>
      </c>
      <c r="J63" s="66">
        <f>+D63-H63</f>
        <v>76988</v>
      </c>
      <c r="K63" s="66">
        <f>+C63-H63</f>
        <v>76988</v>
      </c>
      <c r="L63" s="76">
        <f t="shared" si="5"/>
        <v>93.963429933508962</v>
      </c>
      <c r="M63" s="76">
        <f t="shared" si="6"/>
        <v>93.963429933508962</v>
      </c>
      <c r="P63" s="93"/>
    </row>
    <row r="64" spans="1:16" s="94" customFormat="1" ht="30" customHeight="1" x14ac:dyDescent="0.25">
      <c r="A64" s="57" t="s">
        <v>67</v>
      </c>
      <c r="B64" s="72">
        <f t="shared" ref="B64:K64" si="25">+B65+B71</f>
        <v>7034494</v>
      </c>
      <c r="C64" s="72">
        <f t="shared" si="25"/>
        <v>4610169</v>
      </c>
      <c r="D64" s="72">
        <f t="shared" si="25"/>
        <v>4610169</v>
      </c>
      <c r="E64" s="72">
        <f t="shared" si="25"/>
        <v>4260486</v>
      </c>
      <c r="F64" s="72">
        <f t="shared" si="25"/>
        <v>0</v>
      </c>
      <c r="G64" s="72">
        <f t="shared" si="25"/>
        <v>0</v>
      </c>
      <c r="H64" s="72">
        <f t="shared" si="25"/>
        <v>4260486</v>
      </c>
      <c r="I64" s="72">
        <f t="shared" si="25"/>
        <v>3629127</v>
      </c>
      <c r="J64" s="72">
        <f t="shared" si="25"/>
        <v>349683</v>
      </c>
      <c r="K64" s="72">
        <f t="shared" si="25"/>
        <v>349683</v>
      </c>
      <c r="L64" s="73">
        <f t="shared" si="5"/>
        <v>92.41496352953655</v>
      </c>
      <c r="M64" s="73">
        <f t="shared" si="6"/>
        <v>92.41496352953655</v>
      </c>
      <c r="P64" s="95"/>
    </row>
    <row r="65" spans="1:16" s="92" customFormat="1" ht="24.95" customHeight="1" x14ac:dyDescent="0.25">
      <c r="A65" s="62" t="s">
        <v>68</v>
      </c>
      <c r="B65" s="71">
        <f t="shared" ref="B65:K65" si="26">+B66+B67+B68+B69+B70</f>
        <v>5441104</v>
      </c>
      <c r="C65" s="71">
        <f t="shared" si="26"/>
        <v>3162547</v>
      </c>
      <c r="D65" s="71">
        <f t="shared" si="26"/>
        <v>3162547</v>
      </c>
      <c r="E65" s="71">
        <f t="shared" si="26"/>
        <v>3024893</v>
      </c>
      <c r="F65" s="71">
        <f t="shared" si="26"/>
        <v>0</v>
      </c>
      <c r="G65" s="71">
        <f t="shared" si="26"/>
        <v>0</v>
      </c>
      <c r="H65" s="71">
        <f t="shared" si="26"/>
        <v>3024893</v>
      </c>
      <c r="I65" s="71">
        <f t="shared" si="26"/>
        <v>2560075</v>
      </c>
      <c r="J65" s="71">
        <f t="shared" si="26"/>
        <v>137654</v>
      </c>
      <c r="K65" s="71">
        <f t="shared" si="26"/>
        <v>137654</v>
      </c>
      <c r="L65" s="64">
        <f t="shared" si="5"/>
        <v>95.647369035147932</v>
      </c>
      <c r="M65" s="64">
        <f t="shared" si="6"/>
        <v>95.647369035147932</v>
      </c>
      <c r="P65" s="93"/>
    </row>
    <row r="66" spans="1:16" s="92" customFormat="1" ht="20.100000000000001" customHeight="1" x14ac:dyDescent="0.25">
      <c r="A66" s="83" t="s">
        <v>69</v>
      </c>
      <c r="B66" s="66">
        <v>4876311</v>
      </c>
      <c r="C66" s="66">
        <f>2652096-25969</f>
        <v>2626127</v>
      </c>
      <c r="D66" s="66">
        <f>+C66</f>
        <v>2626127</v>
      </c>
      <c r="E66" s="66">
        <v>2526959</v>
      </c>
      <c r="F66" s="66"/>
      <c r="G66" s="67"/>
      <c r="H66" s="67">
        <f>+E66+F66+G66</f>
        <v>2526959</v>
      </c>
      <c r="I66" s="66">
        <v>2136642</v>
      </c>
      <c r="J66" s="66">
        <f>+D66-H66</f>
        <v>99168</v>
      </c>
      <c r="K66" s="66">
        <f>+C66-H66</f>
        <v>99168</v>
      </c>
      <c r="L66" s="76">
        <f t="shared" si="5"/>
        <v>96.223792680247371</v>
      </c>
      <c r="M66" s="76">
        <f t="shared" si="6"/>
        <v>96.223792680247371</v>
      </c>
      <c r="N66" s="96"/>
      <c r="P66" s="93"/>
    </row>
    <row r="67" spans="1:16" s="92" customFormat="1" ht="20.100000000000001" customHeight="1" x14ac:dyDescent="0.25">
      <c r="A67" s="91" t="s">
        <v>70</v>
      </c>
      <c r="B67" s="67">
        <f>+[1]FUNCIONAMIENTO!B985</f>
        <v>564793</v>
      </c>
      <c r="C67" s="67">
        <v>536420</v>
      </c>
      <c r="D67" s="66">
        <f>+C67</f>
        <v>536420</v>
      </c>
      <c r="E67" s="67">
        <v>497934</v>
      </c>
      <c r="F67" s="67"/>
      <c r="G67" s="66"/>
      <c r="H67" s="67">
        <f>+E67+F67+G67</f>
        <v>497934</v>
      </c>
      <c r="I67" s="66">
        <v>423433</v>
      </c>
      <c r="J67" s="66">
        <f>+D67-H67</f>
        <v>38486</v>
      </c>
      <c r="K67" s="66">
        <f>+C67-H67</f>
        <v>38486</v>
      </c>
      <c r="L67" s="68">
        <f t="shared" si="5"/>
        <v>92.825398009022791</v>
      </c>
      <c r="M67" s="68">
        <f t="shared" si="6"/>
        <v>92.825398009022791</v>
      </c>
      <c r="P67" s="93"/>
    </row>
    <row r="68" spans="1:16" s="92" customFormat="1" ht="20.100000000000001" customHeight="1" x14ac:dyDescent="0.25">
      <c r="A68" s="65" t="s">
        <v>71</v>
      </c>
      <c r="B68" s="67"/>
      <c r="C68" s="67"/>
      <c r="D68" s="67"/>
      <c r="E68" s="67"/>
      <c r="F68" s="67"/>
      <c r="G68" s="66"/>
      <c r="H68" s="67">
        <f>+E68+F68+G68</f>
        <v>0</v>
      </c>
      <c r="I68" s="66"/>
      <c r="J68" s="66">
        <f>+D68-H68</f>
        <v>0</v>
      </c>
      <c r="K68" s="66">
        <f>+C68-H68</f>
        <v>0</v>
      </c>
      <c r="L68" s="76"/>
      <c r="M68" s="76"/>
      <c r="P68" s="93"/>
    </row>
    <row r="69" spans="1:16" s="92" customFormat="1" ht="20.100000000000001" customHeight="1" x14ac:dyDescent="0.25">
      <c r="A69" s="65" t="s">
        <v>72</v>
      </c>
      <c r="B69" s="67"/>
      <c r="C69" s="67"/>
      <c r="D69" s="67"/>
      <c r="E69" s="67"/>
      <c r="F69" s="67"/>
      <c r="G69" s="66"/>
      <c r="H69" s="67">
        <f>+E69+F69+G69</f>
        <v>0</v>
      </c>
      <c r="I69" s="66"/>
      <c r="J69" s="66">
        <f>+D69-H69</f>
        <v>0</v>
      </c>
      <c r="K69" s="66">
        <f>+C69-H69</f>
        <v>0</v>
      </c>
      <c r="L69" s="76"/>
      <c r="M69" s="76"/>
      <c r="P69" s="93"/>
    </row>
    <row r="70" spans="1:16" s="92" customFormat="1" ht="20.100000000000001" customHeight="1" x14ac:dyDescent="0.25">
      <c r="A70" s="65" t="s">
        <v>73</v>
      </c>
      <c r="B70" s="67"/>
      <c r="C70" s="67"/>
      <c r="D70" s="67"/>
      <c r="E70" s="67"/>
      <c r="F70" s="67"/>
      <c r="G70" s="66"/>
      <c r="H70" s="67">
        <f>+E70+F70+G70</f>
        <v>0</v>
      </c>
      <c r="I70" s="66"/>
      <c r="J70" s="66">
        <f>+D70-H70</f>
        <v>0</v>
      </c>
      <c r="K70" s="66">
        <f>+C70-H70</f>
        <v>0</v>
      </c>
      <c r="L70" s="76"/>
      <c r="M70" s="76"/>
      <c r="P70" s="93"/>
    </row>
    <row r="71" spans="1:16" s="92" customFormat="1" ht="24.95" customHeight="1" x14ac:dyDescent="0.25">
      <c r="A71" s="62" t="s">
        <v>74</v>
      </c>
      <c r="B71" s="71">
        <f t="shared" ref="B71:K71" si="27">+B72+B73+B74+B75</f>
        <v>1593390</v>
      </c>
      <c r="C71" s="71">
        <f t="shared" si="27"/>
        <v>1447622</v>
      </c>
      <c r="D71" s="71">
        <f t="shared" si="27"/>
        <v>1447622</v>
      </c>
      <c r="E71" s="71">
        <f t="shared" si="27"/>
        <v>1235593</v>
      </c>
      <c r="F71" s="71">
        <f t="shared" si="27"/>
        <v>0</v>
      </c>
      <c r="G71" s="71">
        <f t="shared" si="27"/>
        <v>0</v>
      </c>
      <c r="H71" s="71">
        <f t="shared" si="27"/>
        <v>1235593</v>
      </c>
      <c r="I71" s="71">
        <f t="shared" si="27"/>
        <v>1069052</v>
      </c>
      <c r="J71" s="71">
        <f t="shared" si="27"/>
        <v>212029</v>
      </c>
      <c r="K71" s="71">
        <f t="shared" si="27"/>
        <v>212029</v>
      </c>
      <c r="L71" s="64">
        <f t="shared" ref="L71:L79" si="28">+H71/D71*100</f>
        <v>85.353289740001188</v>
      </c>
      <c r="M71" s="64">
        <f t="shared" ref="M71:M79" si="29">+H71/C71*100</f>
        <v>85.353289740001188</v>
      </c>
      <c r="P71" s="93"/>
    </row>
    <row r="72" spans="1:16" s="92" customFormat="1" ht="20.100000000000001" customHeight="1" x14ac:dyDescent="0.25">
      <c r="A72" s="65" t="s">
        <v>74</v>
      </c>
      <c r="B72" s="67">
        <f>+[1]FUNCIONAMIENTO!B1040</f>
        <v>1456452</v>
      </c>
      <c r="C72" s="67">
        <v>1314584</v>
      </c>
      <c r="D72" s="67">
        <f>+C72</f>
        <v>1314584</v>
      </c>
      <c r="E72" s="67">
        <v>1148806</v>
      </c>
      <c r="F72" s="67"/>
      <c r="G72" s="66"/>
      <c r="H72" s="67">
        <f>+E72+F72+G72</f>
        <v>1148806</v>
      </c>
      <c r="I72" s="66">
        <v>995116</v>
      </c>
      <c r="J72" s="66">
        <f>+D72-H72</f>
        <v>165778</v>
      </c>
      <c r="K72" s="66">
        <f>+C72-H72</f>
        <v>165778</v>
      </c>
      <c r="L72" s="76">
        <f t="shared" si="28"/>
        <v>87.389318598126863</v>
      </c>
      <c r="M72" s="76">
        <f t="shared" si="29"/>
        <v>87.389318598126863</v>
      </c>
      <c r="P72" s="93"/>
    </row>
    <row r="73" spans="1:16" s="92" customFormat="1" ht="20.100000000000001" customHeight="1" x14ac:dyDescent="0.25">
      <c r="A73" s="65" t="s">
        <v>75</v>
      </c>
      <c r="B73" s="67">
        <f>+[1]FUNCIONAMIENTO!B1048</f>
        <v>41753</v>
      </c>
      <c r="C73" s="67">
        <v>37753</v>
      </c>
      <c r="D73" s="67">
        <f t="shared" ref="D73:D75" si="30">+C73</f>
        <v>37753</v>
      </c>
      <c r="E73" s="67">
        <v>15283</v>
      </c>
      <c r="F73" s="67"/>
      <c r="G73" s="66"/>
      <c r="H73" s="67">
        <f>+E73+F73+G73</f>
        <v>15283</v>
      </c>
      <c r="I73" s="66">
        <v>13325</v>
      </c>
      <c r="J73" s="66">
        <f>+D73-H73</f>
        <v>22470</v>
      </c>
      <c r="K73" s="66">
        <f>+C73-H73</f>
        <v>22470</v>
      </c>
      <c r="L73" s="76">
        <f t="shared" si="28"/>
        <v>40.481551135009134</v>
      </c>
      <c r="M73" s="76">
        <f t="shared" si="29"/>
        <v>40.481551135009134</v>
      </c>
      <c r="P73" s="93"/>
    </row>
    <row r="74" spans="1:16" s="92" customFormat="1" ht="20.100000000000001" customHeight="1" x14ac:dyDescent="0.25">
      <c r="A74" s="65" t="s">
        <v>76</v>
      </c>
      <c r="B74" s="67">
        <f>+[1]FUNCIONAMIENTO!B1056</f>
        <v>53432</v>
      </c>
      <c r="C74" s="67">
        <v>53532</v>
      </c>
      <c r="D74" s="67">
        <f t="shared" si="30"/>
        <v>53532</v>
      </c>
      <c r="E74" s="67">
        <v>52711</v>
      </c>
      <c r="F74" s="67"/>
      <c r="G74" s="66"/>
      <c r="H74" s="67">
        <f>+E74+F74+G74</f>
        <v>52711</v>
      </c>
      <c r="I74" s="66">
        <v>45057</v>
      </c>
      <c r="J74" s="66">
        <f>+D74-H74</f>
        <v>821</v>
      </c>
      <c r="K74" s="66">
        <f>+C74-H74</f>
        <v>821</v>
      </c>
      <c r="L74" s="76">
        <f t="shared" si="28"/>
        <v>98.466337891354698</v>
      </c>
      <c r="M74" s="76">
        <f t="shared" si="29"/>
        <v>98.466337891354698</v>
      </c>
      <c r="P74" s="93"/>
    </row>
    <row r="75" spans="1:16" s="92" customFormat="1" ht="20.100000000000001" customHeight="1" x14ac:dyDescent="0.25">
      <c r="A75" s="65" t="s">
        <v>77</v>
      </c>
      <c r="B75" s="67">
        <f>+[1]FUNCIONAMIENTO!B1064</f>
        <v>41753</v>
      </c>
      <c r="C75" s="67">
        <v>41753</v>
      </c>
      <c r="D75" s="67">
        <f t="shared" si="30"/>
        <v>41753</v>
      </c>
      <c r="E75" s="67">
        <v>18793</v>
      </c>
      <c r="F75" s="67"/>
      <c r="G75" s="66"/>
      <c r="H75" s="67">
        <f>+E75+F75+G75</f>
        <v>18793</v>
      </c>
      <c r="I75" s="66">
        <v>15554</v>
      </c>
      <c r="J75" s="66">
        <f>+D75-H75</f>
        <v>22960</v>
      </c>
      <c r="K75" s="66">
        <f>+C75-H75</f>
        <v>22960</v>
      </c>
      <c r="L75" s="76">
        <f t="shared" si="28"/>
        <v>45.009939405551698</v>
      </c>
      <c r="M75" s="76">
        <f t="shared" si="29"/>
        <v>45.009939405551698</v>
      </c>
      <c r="P75" s="93"/>
    </row>
    <row r="76" spans="1:16" s="94" customFormat="1" ht="30" customHeight="1" x14ac:dyDescent="0.25">
      <c r="A76" s="57" t="s">
        <v>78</v>
      </c>
      <c r="B76" s="72">
        <f t="shared" ref="B76:K76" si="31">+B77+B83</f>
        <v>9102409</v>
      </c>
      <c r="C76" s="72">
        <f t="shared" si="31"/>
        <v>8236076.1400000006</v>
      </c>
      <c r="D76" s="72">
        <f t="shared" si="31"/>
        <v>8236076.1400000006</v>
      </c>
      <c r="E76" s="72">
        <f t="shared" si="31"/>
        <v>6933845.04</v>
      </c>
      <c r="F76" s="72">
        <f t="shared" si="31"/>
        <v>0</v>
      </c>
      <c r="G76" s="72">
        <f t="shared" si="31"/>
        <v>0</v>
      </c>
      <c r="H76" s="72">
        <f t="shared" si="31"/>
        <v>6933845.04</v>
      </c>
      <c r="I76" s="72">
        <f t="shared" si="31"/>
        <v>6191316</v>
      </c>
      <c r="J76" s="72">
        <f t="shared" si="31"/>
        <v>1302231.1000000001</v>
      </c>
      <c r="K76" s="72">
        <f t="shared" si="31"/>
        <v>1302231.1000000001</v>
      </c>
      <c r="L76" s="73">
        <f t="shared" si="28"/>
        <v>84.188695224956959</v>
      </c>
      <c r="M76" s="73">
        <f t="shared" si="29"/>
        <v>84.188695224956959</v>
      </c>
      <c r="P76" s="95"/>
    </row>
    <row r="77" spans="1:16" s="92" customFormat="1" ht="24.95" customHeight="1" x14ac:dyDescent="0.25">
      <c r="A77" s="62" t="s">
        <v>79</v>
      </c>
      <c r="B77" s="63">
        <f t="shared" ref="B77:K77" si="32">+B78+B79+B80+B81+B82</f>
        <v>3798530</v>
      </c>
      <c r="C77" s="63">
        <f t="shared" si="32"/>
        <v>3605016.14</v>
      </c>
      <c r="D77" s="63">
        <f t="shared" si="32"/>
        <v>3605016.14</v>
      </c>
      <c r="E77" s="63">
        <f t="shared" si="32"/>
        <v>3002966.04</v>
      </c>
      <c r="F77" s="63">
        <f t="shared" si="32"/>
        <v>0</v>
      </c>
      <c r="G77" s="63">
        <f t="shared" si="32"/>
        <v>0</v>
      </c>
      <c r="H77" s="63">
        <f t="shared" si="32"/>
        <v>3002966.04</v>
      </c>
      <c r="I77" s="63">
        <f t="shared" si="32"/>
        <v>2661038</v>
      </c>
      <c r="J77" s="63">
        <f t="shared" si="32"/>
        <v>602050.10000000009</v>
      </c>
      <c r="K77" s="63">
        <f t="shared" si="32"/>
        <v>602050.10000000009</v>
      </c>
      <c r="L77" s="64">
        <f t="shared" si="28"/>
        <v>83.299655906672314</v>
      </c>
      <c r="M77" s="64">
        <f t="shared" si="29"/>
        <v>83.299655906672314</v>
      </c>
      <c r="P77" s="93"/>
    </row>
    <row r="78" spans="1:16" s="92" customFormat="1" ht="20.100000000000001" customHeight="1" x14ac:dyDescent="0.25">
      <c r="A78" s="83" t="s">
        <v>80</v>
      </c>
      <c r="B78" s="66">
        <f>+[1]FUNCIONAMIENTO!B1106</f>
        <v>2454971</v>
      </c>
      <c r="C78" s="66">
        <f>2360830-6708.9-10648.64-1275.98-1230.5-2901.84-68610</f>
        <v>2269454.14</v>
      </c>
      <c r="D78" s="66">
        <f>+C78</f>
        <v>2269454.14</v>
      </c>
      <c r="E78" s="66">
        <f>1827397-10648.64-1275.98-1230.5-2901.84-68610</f>
        <v>1742730.04</v>
      </c>
      <c r="F78" s="66"/>
      <c r="G78" s="66"/>
      <c r="H78" s="67">
        <f>+E78+F78+G78</f>
        <v>1742730.04</v>
      </c>
      <c r="I78" s="66">
        <v>1579944</v>
      </c>
      <c r="J78" s="66">
        <f>+D78-H78</f>
        <v>526724.10000000009</v>
      </c>
      <c r="K78" s="66">
        <f>+C78-H78</f>
        <v>526724.10000000009</v>
      </c>
      <c r="L78" s="76">
        <f t="shared" si="28"/>
        <v>76.790714087749748</v>
      </c>
      <c r="M78" s="76">
        <f t="shared" si="29"/>
        <v>76.790714087749748</v>
      </c>
      <c r="N78" s="96"/>
      <c r="P78" s="93"/>
    </row>
    <row r="79" spans="1:16" s="92" customFormat="1" ht="20.100000000000001" customHeight="1" x14ac:dyDescent="0.25">
      <c r="A79" s="91" t="s">
        <v>81</v>
      </c>
      <c r="B79" s="67">
        <f>+[1]FUNCIONAMIENTO!B1114</f>
        <v>1343559</v>
      </c>
      <c r="C79" s="67">
        <v>1335562</v>
      </c>
      <c r="D79" s="66">
        <f>+C79</f>
        <v>1335562</v>
      </c>
      <c r="E79" s="67">
        <v>1260236</v>
      </c>
      <c r="F79" s="67"/>
      <c r="G79" s="67"/>
      <c r="H79" s="67">
        <f>+E79+F79+G79</f>
        <v>1260236</v>
      </c>
      <c r="I79" s="66">
        <v>1081094</v>
      </c>
      <c r="J79" s="66">
        <f>+D79-H79</f>
        <v>75326</v>
      </c>
      <c r="K79" s="66">
        <f>+C79-H79</f>
        <v>75326</v>
      </c>
      <c r="L79" s="76">
        <f t="shared" si="28"/>
        <v>94.359977297946486</v>
      </c>
      <c r="M79" s="76">
        <f t="shared" si="29"/>
        <v>94.359977297946486</v>
      </c>
      <c r="P79" s="93"/>
    </row>
    <row r="80" spans="1:16" s="92" customFormat="1" ht="20.100000000000001" customHeight="1" x14ac:dyDescent="0.25">
      <c r="A80" s="65" t="s">
        <v>82</v>
      </c>
      <c r="B80" s="67"/>
      <c r="C80" s="67"/>
      <c r="D80" s="67"/>
      <c r="E80" s="67"/>
      <c r="F80" s="67"/>
      <c r="G80" s="67"/>
      <c r="H80" s="67">
        <f>+E80+F80+G80</f>
        <v>0</v>
      </c>
      <c r="I80" s="66"/>
      <c r="J80" s="66">
        <f>+D80-H80</f>
        <v>0</v>
      </c>
      <c r="K80" s="66">
        <f>+C80-H80</f>
        <v>0</v>
      </c>
      <c r="L80" s="76"/>
      <c r="M80" s="76"/>
      <c r="P80" s="93"/>
    </row>
    <row r="81" spans="1:16" s="92" customFormat="1" ht="20.100000000000001" customHeight="1" x14ac:dyDescent="0.25">
      <c r="A81" s="65" t="s">
        <v>83</v>
      </c>
      <c r="B81" s="67"/>
      <c r="C81" s="67"/>
      <c r="D81" s="67"/>
      <c r="E81" s="67"/>
      <c r="F81" s="67"/>
      <c r="G81" s="67"/>
      <c r="H81" s="67">
        <f>+E81+F81+G81</f>
        <v>0</v>
      </c>
      <c r="I81" s="66"/>
      <c r="J81" s="66">
        <f>+D81-H81</f>
        <v>0</v>
      </c>
      <c r="K81" s="66">
        <f>+C81-H81</f>
        <v>0</v>
      </c>
      <c r="L81" s="76"/>
      <c r="M81" s="76"/>
      <c r="P81" s="93"/>
    </row>
    <row r="82" spans="1:16" s="92" customFormat="1" ht="20.100000000000001" customHeight="1" x14ac:dyDescent="0.25">
      <c r="A82" s="65" t="s">
        <v>84</v>
      </c>
      <c r="B82" s="67"/>
      <c r="C82" s="67"/>
      <c r="D82" s="67"/>
      <c r="E82" s="67"/>
      <c r="F82" s="67"/>
      <c r="G82" s="67"/>
      <c r="H82" s="67">
        <f>+E82+F82+G82</f>
        <v>0</v>
      </c>
      <c r="I82" s="66"/>
      <c r="J82" s="66">
        <f>+D82-H82</f>
        <v>0</v>
      </c>
      <c r="K82" s="66">
        <f>+C82-H82</f>
        <v>0</v>
      </c>
      <c r="L82" s="76"/>
      <c r="M82" s="76"/>
      <c r="P82" s="93"/>
    </row>
    <row r="83" spans="1:16" s="92" customFormat="1" ht="24.95" customHeight="1" x14ac:dyDescent="0.25">
      <c r="A83" s="62" t="s">
        <v>85</v>
      </c>
      <c r="B83" s="71">
        <f t="shared" ref="B83:K83" si="33">+B84+B85+B86+B87</f>
        <v>5303879</v>
      </c>
      <c r="C83" s="71">
        <f t="shared" si="33"/>
        <v>4631060</v>
      </c>
      <c r="D83" s="71">
        <f t="shared" si="33"/>
        <v>4631060</v>
      </c>
      <c r="E83" s="71">
        <f t="shared" si="33"/>
        <v>3930879</v>
      </c>
      <c r="F83" s="71">
        <f t="shared" si="33"/>
        <v>0</v>
      </c>
      <c r="G83" s="71">
        <f t="shared" si="33"/>
        <v>0</v>
      </c>
      <c r="H83" s="71">
        <f t="shared" si="33"/>
        <v>3930879</v>
      </c>
      <c r="I83" s="71">
        <f t="shared" si="33"/>
        <v>3530278</v>
      </c>
      <c r="J83" s="71">
        <f t="shared" si="33"/>
        <v>700181</v>
      </c>
      <c r="K83" s="71">
        <f t="shared" si="33"/>
        <v>700181</v>
      </c>
      <c r="L83" s="64">
        <f>+H83/D83*100</f>
        <v>84.880761639883744</v>
      </c>
      <c r="M83" s="64">
        <f>+H83/C83*100</f>
        <v>84.880761639883744</v>
      </c>
      <c r="P83" s="93"/>
    </row>
    <row r="84" spans="1:16" s="92" customFormat="1" ht="20.100000000000001" customHeight="1" x14ac:dyDescent="0.25">
      <c r="A84" s="65" t="s">
        <v>86</v>
      </c>
      <c r="B84" s="67">
        <f>+[1]FUNCIONAMIENTO!B1166</f>
        <v>5186126</v>
      </c>
      <c r="C84" s="67">
        <v>4511032</v>
      </c>
      <c r="D84" s="67">
        <f>+C84</f>
        <v>4511032</v>
      </c>
      <c r="E84" s="67">
        <v>3821284</v>
      </c>
      <c r="F84" s="67"/>
      <c r="G84" s="67"/>
      <c r="H84" s="67">
        <f>+E84+F84+G84</f>
        <v>3821284</v>
      </c>
      <c r="I84" s="66">
        <v>3432388</v>
      </c>
      <c r="J84" s="66">
        <f>+D84-H84</f>
        <v>689748</v>
      </c>
      <c r="K84" s="66">
        <f>+C84-H84</f>
        <v>689748</v>
      </c>
      <c r="L84" s="76">
        <f>+H84/D84*100</f>
        <v>84.709751560175135</v>
      </c>
      <c r="M84" s="76">
        <f>+H84/C84*100</f>
        <v>84.709751560175135</v>
      </c>
      <c r="P84" s="93"/>
    </row>
    <row r="85" spans="1:16" s="92" customFormat="1" ht="20.100000000000001" customHeight="1" x14ac:dyDescent="0.25">
      <c r="A85" s="65" t="s">
        <v>85</v>
      </c>
      <c r="B85" s="67">
        <f>+[1]FUNCIONAMIENTO!B1190</f>
        <v>117753</v>
      </c>
      <c r="C85" s="67">
        <v>120028</v>
      </c>
      <c r="D85" s="67">
        <f>+C85</f>
        <v>120028</v>
      </c>
      <c r="E85" s="67">
        <v>109595</v>
      </c>
      <c r="F85" s="67"/>
      <c r="G85" s="67"/>
      <c r="H85" s="67">
        <f>+E85+F85+G85</f>
        <v>109595</v>
      </c>
      <c r="I85" s="66">
        <v>97890</v>
      </c>
      <c r="J85" s="66">
        <f>+D85-H85</f>
        <v>10433</v>
      </c>
      <c r="K85" s="66">
        <f>+C85-H85</f>
        <v>10433</v>
      </c>
      <c r="L85" s="76">
        <f>+H85/D85*100</f>
        <v>91.30786149898357</v>
      </c>
      <c r="M85" s="76">
        <f>+H85/C85*100</f>
        <v>91.30786149898357</v>
      </c>
      <c r="P85" s="93"/>
    </row>
    <row r="86" spans="1:16" s="92" customFormat="1" ht="20.100000000000001" customHeight="1" x14ac:dyDescent="0.25">
      <c r="A86" s="65" t="s">
        <v>87</v>
      </c>
      <c r="B86" s="67"/>
      <c r="C86" s="67"/>
      <c r="D86" s="67"/>
      <c r="E86" s="67"/>
      <c r="F86" s="67"/>
      <c r="G86" s="67"/>
      <c r="H86" s="67">
        <f>+E86+F86+G86</f>
        <v>0</v>
      </c>
      <c r="I86" s="66"/>
      <c r="J86" s="66">
        <f>+D86-H86</f>
        <v>0</v>
      </c>
      <c r="K86" s="66">
        <f>+C86-H86</f>
        <v>0</v>
      </c>
      <c r="L86" s="76"/>
      <c r="M86" s="76"/>
      <c r="P86" s="93"/>
    </row>
    <row r="87" spans="1:16" s="92" customFormat="1" ht="20.100000000000001" customHeight="1" x14ac:dyDescent="0.25">
      <c r="A87" s="65" t="s">
        <v>88</v>
      </c>
      <c r="B87" s="67"/>
      <c r="C87" s="67"/>
      <c r="D87" s="67"/>
      <c r="E87" s="67"/>
      <c r="F87" s="67"/>
      <c r="G87" s="67"/>
      <c r="H87" s="67">
        <f>+E87+F87+G87</f>
        <v>0</v>
      </c>
      <c r="I87" s="66"/>
      <c r="J87" s="66">
        <f>+D87-H87</f>
        <v>0</v>
      </c>
      <c r="K87" s="66">
        <f>+C87-H87</f>
        <v>0</v>
      </c>
      <c r="L87" s="76"/>
      <c r="M87" s="76"/>
      <c r="P87" s="93"/>
    </row>
    <row r="88" spans="1:16" s="94" customFormat="1" ht="30" customHeight="1" x14ac:dyDescent="0.25">
      <c r="A88" s="57" t="s">
        <v>89</v>
      </c>
      <c r="B88" s="72">
        <f t="shared" ref="B88:K88" si="34">+B89+B95+B101+B102</f>
        <v>16366943</v>
      </c>
      <c r="C88" s="72">
        <f t="shared" si="34"/>
        <v>16447178.800000001</v>
      </c>
      <c r="D88" s="72">
        <f t="shared" si="34"/>
        <v>16447178.800000001</v>
      </c>
      <c r="E88" s="72">
        <f>+E89+E95+E101+E102</f>
        <v>15587344.4</v>
      </c>
      <c r="F88" s="72">
        <f t="shared" si="34"/>
        <v>0</v>
      </c>
      <c r="G88" s="72">
        <f t="shared" si="34"/>
        <v>0</v>
      </c>
      <c r="H88" s="72">
        <f t="shared" si="34"/>
        <v>15587344.4</v>
      </c>
      <c r="I88" s="72">
        <f t="shared" si="34"/>
        <v>13681269</v>
      </c>
      <c r="J88" s="72">
        <f t="shared" si="34"/>
        <v>859834.39999999967</v>
      </c>
      <c r="K88" s="72">
        <f t="shared" si="34"/>
        <v>859834.39999999967</v>
      </c>
      <c r="L88" s="73">
        <f t="shared" ref="L88:L103" si="35">+H88/D88*100</f>
        <v>94.772146576286985</v>
      </c>
      <c r="M88" s="73">
        <f t="shared" ref="M88:M103" si="36">+H88/C88*100</f>
        <v>94.772146576286985</v>
      </c>
      <c r="N88" s="97"/>
      <c r="P88" s="95"/>
    </row>
    <row r="89" spans="1:16" s="92" customFormat="1" ht="24.95" customHeight="1" x14ac:dyDescent="0.25">
      <c r="A89" s="62" t="s">
        <v>90</v>
      </c>
      <c r="B89" s="71">
        <f t="shared" ref="B89:K89" si="37">+B90+B91+B92+B93+B94</f>
        <v>10758473</v>
      </c>
      <c r="C89" s="71">
        <f t="shared" si="37"/>
        <v>10842418.800000001</v>
      </c>
      <c r="D89" s="71">
        <f t="shared" si="37"/>
        <v>10842418.800000001</v>
      </c>
      <c r="E89" s="71">
        <f t="shared" si="37"/>
        <v>10344284.4</v>
      </c>
      <c r="F89" s="71">
        <f t="shared" si="37"/>
        <v>0</v>
      </c>
      <c r="G89" s="71">
        <f t="shared" si="37"/>
        <v>0</v>
      </c>
      <c r="H89" s="71">
        <f t="shared" si="37"/>
        <v>10344284.4</v>
      </c>
      <c r="I89" s="71">
        <f t="shared" si="37"/>
        <v>9210127</v>
      </c>
      <c r="J89" s="71">
        <f t="shared" si="37"/>
        <v>498134.39999999967</v>
      </c>
      <c r="K89" s="71">
        <f t="shared" si="37"/>
        <v>498134.39999999967</v>
      </c>
      <c r="L89" s="64">
        <f t="shared" si="35"/>
        <v>95.405689365181132</v>
      </c>
      <c r="M89" s="64">
        <f t="shared" si="36"/>
        <v>95.405689365181132</v>
      </c>
      <c r="P89" s="93"/>
    </row>
    <row r="90" spans="1:16" s="92" customFormat="1" ht="20.100000000000001" customHeight="1" x14ac:dyDescent="0.25">
      <c r="A90" s="65" t="s">
        <v>91</v>
      </c>
      <c r="B90" s="67">
        <f>+[1]FUNCIONAMIENTO!B1198</f>
        <v>289953</v>
      </c>
      <c r="C90" s="67">
        <v>287198</v>
      </c>
      <c r="D90" s="67">
        <f>+C90</f>
        <v>287198</v>
      </c>
      <c r="E90" s="67">
        <v>286240</v>
      </c>
      <c r="F90" s="67"/>
      <c r="G90" s="67"/>
      <c r="H90" s="67">
        <f>+E90+F90+G90</f>
        <v>286240</v>
      </c>
      <c r="I90" s="66">
        <v>241641</v>
      </c>
      <c r="J90" s="66">
        <f>+D90-H90</f>
        <v>958</v>
      </c>
      <c r="K90" s="66">
        <f>+C90-H90</f>
        <v>958</v>
      </c>
      <c r="L90" s="76">
        <f t="shared" si="35"/>
        <v>99.666432217494545</v>
      </c>
      <c r="M90" s="76">
        <f t="shared" si="36"/>
        <v>99.666432217494545</v>
      </c>
      <c r="P90" s="93"/>
    </row>
    <row r="91" spans="1:16" s="92" customFormat="1" ht="20.100000000000001" customHeight="1" x14ac:dyDescent="0.25">
      <c r="A91" s="65" t="s">
        <v>92</v>
      </c>
      <c r="B91" s="67">
        <f>+[1]FUNCIONAMIENTO!B1252</f>
        <v>6149595</v>
      </c>
      <c r="C91" s="67">
        <v>6445737</v>
      </c>
      <c r="D91" s="67">
        <f t="shared" ref="D91:D94" si="38">+C91</f>
        <v>6445737</v>
      </c>
      <c r="E91" s="67">
        <v>6181649</v>
      </c>
      <c r="F91" s="67"/>
      <c r="G91" s="67"/>
      <c r="H91" s="67">
        <f>+E91+F91+G91</f>
        <v>6181649</v>
      </c>
      <c r="I91" s="66">
        <v>5497929</v>
      </c>
      <c r="J91" s="66">
        <f>+D91-H91</f>
        <v>264088</v>
      </c>
      <c r="K91" s="66">
        <f>+C91-H91</f>
        <v>264088</v>
      </c>
      <c r="L91" s="76">
        <f t="shared" si="35"/>
        <v>95.902904508824989</v>
      </c>
      <c r="M91" s="76">
        <f t="shared" si="36"/>
        <v>95.902904508824989</v>
      </c>
      <c r="P91" s="93"/>
    </row>
    <row r="92" spans="1:16" s="92" customFormat="1" ht="20.100000000000001" customHeight="1" x14ac:dyDescent="0.25">
      <c r="A92" s="65" t="s">
        <v>93</v>
      </c>
      <c r="B92" s="67">
        <f>+[1]FUNCIONAMIENTO!B1293</f>
        <v>1552096</v>
      </c>
      <c r="C92" s="67">
        <v>1545466</v>
      </c>
      <c r="D92" s="67">
        <f t="shared" si="38"/>
        <v>1545466</v>
      </c>
      <c r="E92" s="67">
        <v>1440477</v>
      </c>
      <c r="F92" s="67"/>
      <c r="G92" s="67"/>
      <c r="H92" s="67">
        <f>+E92+F92+G92</f>
        <v>1440477</v>
      </c>
      <c r="I92" s="66">
        <v>1224258</v>
      </c>
      <c r="J92" s="66">
        <f>+D92-H92</f>
        <v>104989</v>
      </c>
      <c r="K92" s="66">
        <f>+C92-H92</f>
        <v>104989</v>
      </c>
      <c r="L92" s="76">
        <f t="shared" si="35"/>
        <v>93.20664446839983</v>
      </c>
      <c r="M92" s="76">
        <f t="shared" si="36"/>
        <v>93.20664446839983</v>
      </c>
      <c r="P92" s="93"/>
    </row>
    <row r="93" spans="1:16" s="92" customFormat="1" ht="20.100000000000001" customHeight="1" x14ac:dyDescent="0.25">
      <c r="A93" s="83" t="s">
        <v>94</v>
      </c>
      <c r="B93" s="66">
        <f>+[1]FUNCIONAMIENTO!B1338</f>
        <v>2293625</v>
      </c>
      <c r="C93" s="66">
        <f>2269115-28540-68500-27991.2-14980</f>
        <v>2129103.7999999998</v>
      </c>
      <c r="D93" s="66">
        <f t="shared" si="38"/>
        <v>2129103.7999999998</v>
      </c>
      <c r="E93" s="66">
        <f>2159141-28540-62989.4-27991.2-14980</f>
        <v>2024640.4000000001</v>
      </c>
      <c r="F93" s="66"/>
      <c r="G93" s="66"/>
      <c r="H93" s="67">
        <f>+E93+F93+G93</f>
        <v>2024640.4000000001</v>
      </c>
      <c r="I93" s="66">
        <v>1894652</v>
      </c>
      <c r="J93" s="66">
        <f>+D93-H93</f>
        <v>104463.39999999967</v>
      </c>
      <c r="K93" s="66">
        <f>+C93-H93</f>
        <v>104463.39999999967</v>
      </c>
      <c r="L93" s="76">
        <f t="shared" si="35"/>
        <v>95.093550629142669</v>
      </c>
      <c r="M93" s="76">
        <f t="shared" si="36"/>
        <v>95.093550629142669</v>
      </c>
      <c r="N93" s="96"/>
      <c r="P93" s="93"/>
    </row>
    <row r="94" spans="1:16" s="92" customFormat="1" ht="20.100000000000001" customHeight="1" x14ac:dyDescent="0.25">
      <c r="A94" s="65" t="s">
        <v>95</v>
      </c>
      <c r="B94" s="67">
        <f>+[1]FUNCIONAMIENTO!B1378</f>
        <v>473204</v>
      </c>
      <c r="C94" s="67">
        <v>434914</v>
      </c>
      <c r="D94" s="67">
        <f t="shared" si="38"/>
        <v>434914</v>
      </c>
      <c r="E94" s="67">
        <v>411278</v>
      </c>
      <c r="F94" s="67"/>
      <c r="G94" s="67"/>
      <c r="H94" s="67">
        <f>+E94+F94+G94</f>
        <v>411278</v>
      </c>
      <c r="I94" s="66">
        <v>351647</v>
      </c>
      <c r="J94" s="66">
        <f>+D94-H94</f>
        <v>23636</v>
      </c>
      <c r="K94" s="66">
        <f>+C94-H94</f>
        <v>23636</v>
      </c>
      <c r="L94" s="76">
        <f t="shared" si="35"/>
        <v>94.565362347498578</v>
      </c>
      <c r="M94" s="76">
        <f t="shared" si="36"/>
        <v>94.565362347498578</v>
      </c>
      <c r="P94" s="93"/>
    </row>
    <row r="95" spans="1:16" s="92" customFormat="1" ht="24.95" customHeight="1" x14ac:dyDescent="0.25">
      <c r="A95" s="62" t="s">
        <v>96</v>
      </c>
      <c r="B95" s="71">
        <f t="shared" ref="B95:K95" si="39">+B96+B97+B98+B99+B100</f>
        <v>4303117</v>
      </c>
      <c r="C95" s="71">
        <f t="shared" si="39"/>
        <v>4435596</v>
      </c>
      <c r="D95" s="71">
        <f t="shared" si="39"/>
        <v>4435596</v>
      </c>
      <c r="E95" s="71">
        <f t="shared" si="39"/>
        <v>4198942</v>
      </c>
      <c r="F95" s="71">
        <f t="shared" si="39"/>
        <v>0</v>
      </c>
      <c r="G95" s="71">
        <f t="shared" si="39"/>
        <v>0</v>
      </c>
      <c r="H95" s="71">
        <f t="shared" si="39"/>
        <v>4198942</v>
      </c>
      <c r="I95" s="71">
        <f t="shared" si="39"/>
        <v>3616171</v>
      </c>
      <c r="J95" s="71">
        <f t="shared" si="39"/>
        <v>236654</v>
      </c>
      <c r="K95" s="71">
        <f t="shared" si="39"/>
        <v>236654</v>
      </c>
      <c r="L95" s="64">
        <f t="shared" si="35"/>
        <v>94.664662877322456</v>
      </c>
      <c r="M95" s="64">
        <f t="shared" si="36"/>
        <v>94.664662877322456</v>
      </c>
      <c r="P95" s="93"/>
    </row>
    <row r="96" spans="1:16" s="92" customFormat="1" ht="20.100000000000001" customHeight="1" x14ac:dyDescent="0.25">
      <c r="A96" s="65" t="s">
        <v>97</v>
      </c>
      <c r="B96" s="67">
        <f>+[1]FUNCIONAMIENTO!B1416</f>
        <v>351431</v>
      </c>
      <c r="C96" s="67">
        <v>381712</v>
      </c>
      <c r="D96" s="67">
        <f>+C96</f>
        <v>381712</v>
      </c>
      <c r="E96" s="67">
        <v>362768</v>
      </c>
      <c r="F96" s="67"/>
      <c r="G96" s="67"/>
      <c r="H96" s="67">
        <f t="shared" ref="H96:H101" si="40">+E96+F96+G96</f>
        <v>362768</v>
      </c>
      <c r="I96" s="66">
        <v>317009</v>
      </c>
      <c r="J96" s="66">
        <f t="shared" ref="J96:J101" si="41">+D96-H96</f>
        <v>18944</v>
      </c>
      <c r="K96" s="66">
        <f t="shared" ref="K96:K101" si="42">+C96-H96</f>
        <v>18944</v>
      </c>
      <c r="L96" s="76">
        <f t="shared" si="35"/>
        <v>95.037096030515158</v>
      </c>
      <c r="M96" s="76">
        <f t="shared" si="36"/>
        <v>95.037096030515158</v>
      </c>
      <c r="P96" s="93"/>
    </row>
    <row r="97" spans="1:19" s="92" customFormat="1" ht="20.100000000000001" customHeight="1" x14ac:dyDescent="0.25">
      <c r="A97" s="65" t="s">
        <v>98</v>
      </c>
      <c r="B97" s="67">
        <f>+[1]FUNCIONAMIENTO!B1493</f>
        <v>1520556</v>
      </c>
      <c r="C97" s="67">
        <v>1684249</v>
      </c>
      <c r="D97" s="67">
        <f t="shared" ref="D97:D101" si="43">+C97</f>
        <v>1684249</v>
      </c>
      <c r="E97" s="67">
        <v>1555812</v>
      </c>
      <c r="F97" s="67"/>
      <c r="G97" s="67"/>
      <c r="H97" s="67">
        <f t="shared" si="40"/>
        <v>1555812</v>
      </c>
      <c r="I97" s="66">
        <v>1347182</v>
      </c>
      <c r="J97" s="66">
        <f t="shared" si="41"/>
        <v>128437</v>
      </c>
      <c r="K97" s="66">
        <f t="shared" si="42"/>
        <v>128437</v>
      </c>
      <c r="L97" s="76">
        <f t="shared" si="35"/>
        <v>92.374227326244522</v>
      </c>
      <c r="M97" s="76">
        <f t="shared" si="36"/>
        <v>92.374227326244522</v>
      </c>
      <c r="P97" s="93"/>
    </row>
    <row r="98" spans="1:19" s="92" customFormat="1" ht="20.100000000000001" customHeight="1" x14ac:dyDescent="0.25">
      <c r="A98" s="65" t="s">
        <v>99</v>
      </c>
      <c r="B98" s="67">
        <f>+[1]FUNCIONAMIENTO!B1528</f>
        <v>393941</v>
      </c>
      <c r="C98" s="67">
        <v>372436</v>
      </c>
      <c r="D98" s="67">
        <f t="shared" si="43"/>
        <v>372436</v>
      </c>
      <c r="E98" s="67">
        <v>341073</v>
      </c>
      <c r="F98" s="67"/>
      <c r="G98" s="67"/>
      <c r="H98" s="67">
        <f t="shared" si="40"/>
        <v>341073</v>
      </c>
      <c r="I98" s="66">
        <v>301179</v>
      </c>
      <c r="J98" s="66">
        <f t="shared" si="41"/>
        <v>31363</v>
      </c>
      <c r="K98" s="66">
        <f t="shared" si="42"/>
        <v>31363</v>
      </c>
      <c r="L98" s="76">
        <f t="shared" si="35"/>
        <v>91.578955847447617</v>
      </c>
      <c r="M98" s="76">
        <f t="shared" si="36"/>
        <v>91.578955847447617</v>
      </c>
      <c r="P98" s="93"/>
    </row>
    <row r="99" spans="1:19" s="92" customFormat="1" ht="20.100000000000001" customHeight="1" x14ac:dyDescent="0.25">
      <c r="A99" s="65" t="s">
        <v>100</v>
      </c>
      <c r="B99" s="67">
        <f>+[1]FUNCIONAMIENTO!B1581</f>
        <v>285818</v>
      </c>
      <c r="C99" s="67">
        <v>294170</v>
      </c>
      <c r="D99" s="67">
        <f t="shared" si="43"/>
        <v>294170</v>
      </c>
      <c r="E99" s="67">
        <v>274230</v>
      </c>
      <c r="F99" s="67"/>
      <c r="G99" s="67"/>
      <c r="H99" s="67">
        <f t="shared" si="40"/>
        <v>274230</v>
      </c>
      <c r="I99" s="66">
        <v>225806</v>
      </c>
      <c r="J99" s="66">
        <f t="shared" si="41"/>
        <v>19940</v>
      </c>
      <c r="K99" s="66">
        <f t="shared" si="42"/>
        <v>19940</v>
      </c>
      <c r="L99" s="76">
        <f t="shared" si="35"/>
        <v>93.221606554033386</v>
      </c>
      <c r="M99" s="76">
        <f t="shared" si="36"/>
        <v>93.221606554033386</v>
      </c>
      <c r="P99" s="93"/>
    </row>
    <row r="100" spans="1:19" s="92" customFormat="1" ht="20.100000000000001" customHeight="1" x14ac:dyDescent="0.25">
      <c r="A100" s="65" t="s">
        <v>101</v>
      </c>
      <c r="B100" s="67">
        <f>+[1]FUNCIONAMIENTO!B1646</f>
        <v>1751371</v>
      </c>
      <c r="C100" s="67">
        <v>1703029</v>
      </c>
      <c r="D100" s="67">
        <f t="shared" si="43"/>
        <v>1703029</v>
      </c>
      <c r="E100" s="67">
        <v>1665059</v>
      </c>
      <c r="F100" s="67"/>
      <c r="G100" s="67"/>
      <c r="H100" s="67">
        <f t="shared" si="40"/>
        <v>1665059</v>
      </c>
      <c r="I100" s="66">
        <v>1424995</v>
      </c>
      <c r="J100" s="66">
        <f t="shared" si="41"/>
        <v>37970</v>
      </c>
      <c r="K100" s="66">
        <f t="shared" si="42"/>
        <v>37970</v>
      </c>
      <c r="L100" s="76">
        <f t="shared" si="35"/>
        <v>97.770443133968939</v>
      </c>
      <c r="M100" s="76">
        <f t="shared" si="36"/>
        <v>97.770443133968939</v>
      </c>
      <c r="P100" s="93"/>
    </row>
    <row r="101" spans="1:19" s="92" customFormat="1" ht="19.5" customHeight="1" x14ac:dyDescent="0.25">
      <c r="A101" s="65" t="s">
        <v>102</v>
      </c>
      <c r="B101" s="67">
        <f>+[1]FUNCIONAMIENTO!B1712</f>
        <v>803785</v>
      </c>
      <c r="C101" s="67">
        <v>689179</v>
      </c>
      <c r="D101" s="67">
        <f t="shared" si="43"/>
        <v>689179</v>
      </c>
      <c r="E101" s="67">
        <v>632730</v>
      </c>
      <c r="F101" s="67"/>
      <c r="G101" s="67"/>
      <c r="H101" s="67">
        <f t="shared" si="40"/>
        <v>632730</v>
      </c>
      <c r="I101" s="66">
        <v>512261</v>
      </c>
      <c r="J101" s="66">
        <f t="shared" si="41"/>
        <v>56449</v>
      </c>
      <c r="K101" s="66">
        <f t="shared" si="42"/>
        <v>56449</v>
      </c>
      <c r="L101" s="76">
        <f t="shared" si="35"/>
        <v>91.809239689543645</v>
      </c>
      <c r="M101" s="76">
        <f t="shared" si="36"/>
        <v>91.809239689543645</v>
      </c>
      <c r="P101" s="93"/>
    </row>
    <row r="102" spans="1:19" s="92" customFormat="1" ht="24.95" customHeight="1" x14ac:dyDescent="0.25">
      <c r="A102" s="62" t="s">
        <v>103</v>
      </c>
      <c r="B102" s="71">
        <f t="shared" ref="B102:K102" si="44">+B103+B104</f>
        <v>501568</v>
      </c>
      <c r="C102" s="71">
        <f t="shared" si="44"/>
        <v>479985</v>
      </c>
      <c r="D102" s="71">
        <f t="shared" si="44"/>
        <v>479985</v>
      </c>
      <c r="E102" s="71">
        <f t="shared" si="44"/>
        <v>411388</v>
      </c>
      <c r="F102" s="71">
        <f t="shared" si="44"/>
        <v>0</v>
      </c>
      <c r="G102" s="71">
        <f t="shared" si="44"/>
        <v>0</v>
      </c>
      <c r="H102" s="71">
        <f t="shared" si="44"/>
        <v>411388</v>
      </c>
      <c r="I102" s="71">
        <f>+I103+I104</f>
        <v>342710</v>
      </c>
      <c r="J102" s="71">
        <f t="shared" si="44"/>
        <v>68597</v>
      </c>
      <c r="K102" s="71">
        <f t="shared" si="44"/>
        <v>68597</v>
      </c>
      <c r="L102" s="64">
        <f t="shared" si="35"/>
        <v>85.708511724324723</v>
      </c>
      <c r="M102" s="64">
        <f t="shared" si="36"/>
        <v>85.708511724324723</v>
      </c>
      <c r="P102" s="93"/>
    </row>
    <row r="103" spans="1:19" ht="20.100000000000001" customHeight="1" x14ac:dyDescent="0.2">
      <c r="A103" s="65" t="s">
        <v>103</v>
      </c>
      <c r="B103" s="67">
        <f>+[1]FUNCIONAMIENTO!B1749</f>
        <v>501568</v>
      </c>
      <c r="C103" s="67">
        <v>479985</v>
      </c>
      <c r="D103" s="67">
        <f>+C103</f>
        <v>479985</v>
      </c>
      <c r="E103" s="67">
        <v>411388</v>
      </c>
      <c r="F103" s="67"/>
      <c r="G103" s="67"/>
      <c r="H103" s="67">
        <f>+E103+F103+G103</f>
        <v>411388</v>
      </c>
      <c r="I103" s="66">
        <v>342710</v>
      </c>
      <c r="J103" s="66">
        <f>+D103-H103</f>
        <v>68597</v>
      </c>
      <c r="K103" s="66">
        <f>+C103-H103</f>
        <v>68597</v>
      </c>
      <c r="L103" s="76">
        <f t="shared" si="35"/>
        <v>85.708511724324723</v>
      </c>
      <c r="M103" s="76">
        <f t="shared" si="36"/>
        <v>85.708511724324723</v>
      </c>
    </row>
    <row r="104" spans="1:19" ht="20.100000000000001" customHeight="1" x14ac:dyDescent="0.2">
      <c r="A104" s="65" t="s">
        <v>104</v>
      </c>
      <c r="B104" s="67">
        <v>0</v>
      </c>
      <c r="C104" s="67"/>
      <c r="D104" s="67">
        <f>+C104</f>
        <v>0</v>
      </c>
      <c r="E104" s="67"/>
      <c r="F104" s="67"/>
      <c r="G104" s="67"/>
      <c r="H104" s="67">
        <f>+E104+F104+G104</f>
        <v>0</v>
      </c>
      <c r="I104" s="66"/>
      <c r="J104" s="66">
        <f>+D104-H104</f>
        <v>0</v>
      </c>
      <c r="K104" s="66">
        <f>+C104-H104</f>
        <v>0</v>
      </c>
      <c r="L104" s="68"/>
      <c r="M104" s="68"/>
    </row>
    <row r="105" spans="1:19" x14ac:dyDescent="0.25">
      <c r="A105" s="98"/>
      <c r="B105" s="99"/>
      <c r="C105" s="99"/>
      <c r="D105" s="99"/>
      <c r="E105" s="100"/>
      <c r="F105" s="101"/>
      <c r="G105" s="99"/>
      <c r="H105" s="99"/>
      <c r="I105" s="100"/>
      <c r="J105" s="102"/>
      <c r="K105" s="99"/>
      <c r="L105" s="103"/>
      <c r="M105" s="103"/>
    </row>
    <row r="106" spans="1:19" s="2" customFormat="1" x14ac:dyDescent="0.25">
      <c r="A106" s="104"/>
      <c r="B106" s="105"/>
      <c r="C106" s="105"/>
      <c r="D106" s="106"/>
      <c r="E106" s="107"/>
      <c r="F106" s="106" t="s">
        <v>9</v>
      </c>
      <c r="G106" s="105"/>
      <c r="H106" s="105"/>
      <c r="I106" s="107"/>
      <c r="J106" s="108"/>
      <c r="K106" s="108"/>
      <c r="L106" s="109"/>
      <c r="M106" s="109"/>
      <c r="P106" s="3"/>
    </row>
    <row r="107" spans="1:19" s="2" customFormat="1" x14ac:dyDescent="0.25">
      <c r="A107" s="104"/>
      <c r="B107" s="105"/>
      <c r="C107" s="105"/>
      <c r="D107" s="105"/>
      <c r="E107" s="105"/>
      <c r="F107" s="106"/>
      <c r="G107" s="105"/>
      <c r="H107" s="105"/>
      <c r="I107" s="107"/>
      <c r="J107" s="108"/>
      <c r="K107" s="108"/>
      <c r="L107" s="109"/>
      <c r="M107" s="109"/>
      <c r="P107" s="3"/>
    </row>
    <row r="108" spans="1:19" ht="20.25" x14ac:dyDescent="0.2">
      <c r="A108" s="37" t="s">
        <v>30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9" x14ac:dyDescent="0.2">
      <c r="A109" s="110"/>
      <c r="B109" s="111"/>
      <c r="C109" s="112"/>
      <c r="D109" s="112"/>
      <c r="E109" s="112"/>
      <c r="F109" s="113"/>
      <c r="G109" s="112"/>
      <c r="H109" s="112"/>
      <c r="I109" s="112"/>
      <c r="J109" s="110"/>
      <c r="K109" s="110"/>
      <c r="L109" s="114"/>
      <c r="M109" s="114"/>
    </row>
    <row r="110" spans="1:19" ht="54.95" customHeight="1" x14ac:dyDescent="0.2">
      <c r="A110" s="115" t="s">
        <v>6</v>
      </c>
      <c r="B110" s="116" t="s">
        <v>7</v>
      </c>
      <c r="C110" s="116"/>
      <c r="D110" s="117" t="s">
        <v>8</v>
      </c>
      <c r="E110" s="117" t="s">
        <v>32</v>
      </c>
      <c r="F110" s="117"/>
      <c r="G110" s="118" t="s">
        <v>10</v>
      </c>
      <c r="H110" s="119" t="s">
        <v>11</v>
      </c>
      <c r="I110" s="117" t="s">
        <v>12</v>
      </c>
      <c r="J110" s="117" t="s">
        <v>13</v>
      </c>
      <c r="K110" s="117"/>
      <c r="L110" s="120" t="s">
        <v>14</v>
      </c>
      <c r="M110" s="121"/>
      <c r="N110" s="60"/>
    </row>
    <row r="111" spans="1:19" ht="60" customHeight="1" x14ac:dyDescent="0.2">
      <c r="A111" s="115"/>
      <c r="B111" s="122" t="s">
        <v>15</v>
      </c>
      <c r="C111" s="122" t="s">
        <v>16</v>
      </c>
      <c r="D111" s="117"/>
      <c r="E111" s="122" t="s">
        <v>17</v>
      </c>
      <c r="F111" s="123" t="s">
        <v>18</v>
      </c>
      <c r="G111" s="118"/>
      <c r="H111" s="124"/>
      <c r="I111" s="117"/>
      <c r="J111" s="122" t="s">
        <v>19</v>
      </c>
      <c r="K111" s="122" t="s">
        <v>20</v>
      </c>
      <c r="L111" s="125" t="s">
        <v>21</v>
      </c>
      <c r="M111" s="125" t="s">
        <v>22</v>
      </c>
      <c r="N111" s="74"/>
      <c r="O111" s="29"/>
      <c r="Q111" s="29"/>
      <c r="R111" s="29"/>
      <c r="S111" s="29"/>
    </row>
    <row r="112" spans="1:19" ht="30" customHeight="1" x14ac:dyDescent="0.2">
      <c r="A112" s="115"/>
      <c r="B112" s="126">
        <v>1</v>
      </c>
      <c r="C112" s="126">
        <v>2</v>
      </c>
      <c r="D112" s="126">
        <v>3</v>
      </c>
      <c r="E112" s="126">
        <v>4</v>
      </c>
      <c r="F112" s="123">
        <v>5</v>
      </c>
      <c r="G112" s="123">
        <v>6</v>
      </c>
      <c r="H112" s="123" t="s">
        <v>23</v>
      </c>
      <c r="I112" s="126">
        <v>8</v>
      </c>
      <c r="J112" s="122" t="s">
        <v>24</v>
      </c>
      <c r="K112" s="122" t="s">
        <v>25</v>
      </c>
      <c r="L112" s="127" t="s">
        <v>26</v>
      </c>
      <c r="M112" s="127" t="s">
        <v>27</v>
      </c>
      <c r="N112" s="74"/>
      <c r="O112" s="29"/>
      <c r="Q112" s="29"/>
      <c r="R112" s="29"/>
      <c r="S112" s="29"/>
    </row>
    <row r="113" spans="1:19" ht="10.5" customHeight="1" x14ac:dyDescent="0.2">
      <c r="A113" s="128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30"/>
      <c r="N113" s="74"/>
      <c r="O113" s="29"/>
      <c r="Q113" s="29"/>
      <c r="R113" s="29"/>
      <c r="S113" s="29"/>
    </row>
    <row r="114" spans="1:19" ht="35.1" customHeight="1" x14ac:dyDescent="0.2">
      <c r="A114" s="131" t="s">
        <v>105</v>
      </c>
      <c r="B114" s="132">
        <f t="shared" ref="B114:G114" si="45">+B116+B120+B147+B158+B162+B167+B174+B228</f>
        <v>102895700</v>
      </c>
      <c r="C114" s="132">
        <f t="shared" si="45"/>
        <v>111789831</v>
      </c>
      <c r="D114" s="132">
        <f t="shared" si="45"/>
        <v>111789831</v>
      </c>
      <c r="E114" s="132">
        <f t="shared" si="45"/>
        <v>60636039</v>
      </c>
      <c r="F114" s="132">
        <f t="shared" si="45"/>
        <v>0</v>
      </c>
      <c r="G114" s="132">
        <f t="shared" si="45"/>
        <v>0</v>
      </c>
      <c r="H114" s="132">
        <f>+E114+F114+G114</f>
        <v>60636039</v>
      </c>
      <c r="I114" s="132">
        <f>+I116+I120+I147+I158+I162+I167+I174+I228</f>
        <v>56238626</v>
      </c>
      <c r="J114" s="132">
        <f>+D114-H114</f>
        <v>51153792</v>
      </c>
      <c r="K114" s="132">
        <f>+C114-H114</f>
        <v>51153792</v>
      </c>
      <c r="L114" s="133">
        <f>+H114/D114*100</f>
        <v>54.24110445251501</v>
      </c>
      <c r="M114" s="133">
        <f>+H114/C114*100</f>
        <v>54.24110445251501</v>
      </c>
      <c r="N114" s="74"/>
      <c r="O114" s="29"/>
      <c r="Q114" s="29"/>
      <c r="R114" s="29"/>
      <c r="S114" s="29"/>
    </row>
    <row r="115" spans="1:19" ht="8.25" customHeight="1" x14ac:dyDescent="0.2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6"/>
      <c r="N115" s="74"/>
      <c r="O115" s="29"/>
      <c r="Q115" s="29"/>
      <c r="R115" s="29"/>
      <c r="S115" s="29"/>
    </row>
    <row r="116" spans="1:19" s="60" customFormat="1" ht="30" customHeight="1" x14ac:dyDescent="0.2">
      <c r="A116" s="137" t="s">
        <v>34</v>
      </c>
      <c r="B116" s="138">
        <f t="shared" ref="B116:G116" si="46">+B117+B119</f>
        <v>20520900</v>
      </c>
      <c r="C116" s="138">
        <f t="shared" si="46"/>
        <v>20475433</v>
      </c>
      <c r="D116" s="138">
        <f t="shared" si="46"/>
        <v>20475433</v>
      </c>
      <c r="E116" s="138">
        <f t="shared" si="46"/>
        <v>19788523</v>
      </c>
      <c r="F116" s="138">
        <f t="shared" si="46"/>
        <v>0</v>
      </c>
      <c r="G116" s="138">
        <f t="shared" si="46"/>
        <v>0</v>
      </c>
      <c r="H116" s="138">
        <f t="shared" ref="H116:H179" si="47">+E116+F116+G116</f>
        <v>19788523</v>
      </c>
      <c r="I116" s="138">
        <f>+I117+I119</f>
        <v>19788524</v>
      </c>
      <c r="J116" s="138">
        <f t="shared" ref="J116:J136" si="48">+D116-H116</f>
        <v>686910</v>
      </c>
      <c r="K116" s="138">
        <f t="shared" ref="K116:K179" si="49">+C116-H116</f>
        <v>686910</v>
      </c>
      <c r="L116" s="73">
        <f t="shared" ref="L116:L179" si="50">+H116/D116*100</f>
        <v>96.645199151588145</v>
      </c>
      <c r="M116" s="73">
        <f t="shared" ref="M116:M179" si="51">+H116/C116*100</f>
        <v>96.645199151588145</v>
      </c>
      <c r="N116" s="74"/>
      <c r="O116" s="74"/>
      <c r="P116" s="61"/>
      <c r="Q116" s="74"/>
      <c r="R116" s="74"/>
      <c r="S116" s="74"/>
    </row>
    <row r="117" spans="1:19" s="39" customFormat="1" ht="24.95" customHeight="1" x14ac:dyDescent="0.2">
      <c r="A117" s="139" t="s">
        <v>35</v>
      </c>
      <c r="B117" s="140">
        <f t="shared" ref="B117:G117" si="52">+B118</f>
        <v>970900</v>
      </c>
      <c r="C117" s="140">
        <f t="shared" si="52"/>
        <v>925433</v>
      </c>
      <c r="D117" s="140">
        <f t="shared" si="52"/>
        <v>925433</v>
      </c>
      <c r="E117" s="140">
        <f t="shared" si="52"/>
        <v>238523</v>
      </c>
      <c r="F117" s="140">
        <f t="shared" si="52"/>
        <v>0</v>
      </c>
      <c r="G117" s="141">
        <f t="shared" si="52"/>
        <v>0</v>
      </c>
      <c r="H117" s="140">
        <f t="shared" si="47"/>
        <v>238523</v>
      </c>
      <c r="I117" s="140">
        <f>SUM(I118:I118)</f>
        <v>238524</v>
      </c>
      <c r="J117" s="140">
        <f t="shared" si="48"/>
        <v>686910</v>
      </c>
      <c r="K117" s="140">
        <f t="shared" si="49"/>
        <v>686910</v>
      </c>
      <c r="L117" s="142">
        <f t="shared" si="50"/>
        <v>25.774205155856773</v>
      </c>
      <c r="M117" s="142">
        <f t="shared" si="51"/>
        <v>25.774205155856773</v>
      </c>
      <c r="N117" s="74"/>
      <c r="P117" s="40"/>
    </row>
    <row r="118" spans="1:19" s="145" customFormat="1" ht="20.100000000000001" customHeight="1" x14ac:dyDescent="0.2">
      <c r="A118" s="91" t="s">
        <v>106</v>
      </c>
      <c r="B118" s="143">
        <f>+[1]INVERSION!B2</f>
        <v>970900</v>
      </c>
      <c r="C118" s="143">
        <v>925433</v>
      </c>
      <c r="D118" s="143">
        <f>+C118</f>
        <v>925433</v>
      </c>
      <c r="E118" s="143">
        <v>238523</v>
      </c>
      <c r="F118" s="143"/>
      <c r="G118" s="66"/>
      <c r="H118" s="66">
        <f t="shared" si="47"/>
        <v>238523</v>
      </c>
      <c r="I118" s="144">
        <v>238524</v>
      </c>
      <c r="J118" s="66">
        <f t="shared" si="48"/>
        <v>686910</v>
      </c>
      <c r="K118" s="66">
        <f t="shared" si="49"/>
        <v>686910</v>
      </c>
      <c r="L118" s="76">
        <f t="shared" si="50"/>
        <v>25.774205155856773</v>
      </c>
      <c r="M118" s="76">
        <f t="shared" si="51"/>
        <v>25.774205155856773</v>
      </c>
      <c r="N118" s="74"/>
      <c r="P118" s="146"/>
    </row>
    <row r="119" spans="1:19" s="145" customFormat="1" ht="24.95" customHeight="1" x14ac:dyDescent="0.2">
      <c r="A119" s="139" t="s">
        <v>39</v>
      </c>
      <c r="B119" s="147">
        <f>+[1]INVERSION!B27</f>
        <v>19550000</v>
      </c>
      <c r="C119" s="147">
        <v>19550000</v>
      </c>
      <c r="D119" s="143">
        <f>+C119</f>
        <v>19550000</v>
      </c>
      <c r="E119" s="147">
        <v>19550000</v>
      </c>
      <c r="F119" s="147"/>
      <c r="G119" s="141"/>
      <c r="H119" s="140">
        <f t="shared" si="47"/>
        <v>19550000</v>
      </c>
      <c r="I119" s="140">
        <v>19550000</v>
      </c>
      <c r="J119" s="140">
        <f t="shared" si="48"/>
        <v>0</v>
      </c>
      <c r="K119" s="140">
        <f t="shared" si="49"/>
        <v>0</v>
      </c>
      <c r="L119" s="142">
        <f t="shared" si="50"/>
        <v>100</v>
      </c>
      <c r="M119" s="142">
        <f t="shared" si="51"/>
        <v>100</v>
      </c>
      <c r="N119" s="74"/>
      <c r="P119" s="146"/>
    </row>
    <row r="120" spans="1:19" s="148" customFormat="1" ht="30" customHeight="1" x14ac:dyDescent="0.2">
      <c r="A120" s="137" t="s">
        <v>107</v>
      </c>
      <c r="B120" s="138">
        <f t="shared" ref="B120:G120" si="53">+B121+B131+B135+B140+B145</f>
        <v>11003773</v>
      </c>
      <c r="C120" s="138">
        <f t="shared" si="53"/>
        <v>5921993</v>
      </c>
      <c r="D120" s="138">
        <f t="shared" si="53"/>
        <v>5921993</v>
      </c>
      <c r="E120" s="138">
        <f t="shared" si="53"/>
        <v>2869472</v>
      </c>
      <c r="F120" s="138">
        <f t="shared" si="53"/>
        <v>0</v>
      </c>
      <c r="G120" s="138">
        <f t="shared" si="53"/>
        <v>0</v>
      </c>
      <c r="H120" s="138">
        <f t="shared" si="47"/>
        <v>2869472</v>
      </c>
      <c r="I120" s="138">
        <f>+I121+I131+I135+I140+I145</f>
        <v>2185579</v>
      </c>
      <c r="J120" s="72">
        <f t="shared" si="48"/>
        <v>3052521</v>
      </c>
      <c r="K120" s="72">
        <f t="shared" si="49"/>
        <v>3052521</v>
      </c>
      <c r="L120" s="73">
        <f t="shared" si="50"/>
        <v>48.454498342027755</v>
      </c>
      <c r="M120" s="73">
        <f t="shared" si="51"/>
        <v>48.454498342027755</v>
      </c>
      <c r="N120" s="74"/>
      <c r="P120" s="149"/>
    </row>
    <row r="121" spans="1:19" ht="24.95" customHeight="1" x14ac:dyDescent="0.2">
      <c r="A121" s="139" t="s">
        <v>108</v>
      </c>
      <c r="B121" s="140">
        <f t="shared" ref="B121:G121" si="54">+B122+B123+B124+B125+B126+B127+B128+B129+B130</f>
        <v>3908411</v>
      </c>
      <c r="C121" s="140">
        <f t="shared" si="54"/>
        <v>3823563</v>
      </c>
      <c r="D121" s="140">
        <f t="shared" si="54"/>
        <v>3823563</v>
      </c>
      <c r="E121" s="140">
        <f t="shared" si="54"/>
        <v>1751529</v>
      </c>
      <c r="F121" s="140">
        <f t="shared" si="54"/>
        <v>0</v>
      </c>
      <c r="G121" s="141">
        <f t="shared" si="54"/>
        <v>0</v>
      </c>
      <c r="H121" s="63">
        <f t="shared" si="47"/>
        <v>1751529</v>
      </c>
      <c r="I121" s="141">
        <f>+I122+I123+I124+I125+I126+I127+I128+I129+I130</f>
        <v>1312544</v>
      </c>
      <c r="J121" s="63">
        <f t="shared" si="48"/>
        <v>2072034</v>
      </c>
      <c r="K121" s="63">
        <f t="shared" si="49"/>
        <v>2072034</v>
      </c>
      <c r="L121" s="64">
        <f t="shared" si="50"/>
        <v>45.808817587156277</v>
      </c>
      <c r="M121" s="64">
        <f t="shared" si="51"/>
        <v>45.808817587156277</v>
      </c>
      <c r="N121" s="74"/>
    </row>
    <row r="122" spans="1:19" ht="20.100000000000001" customHeight="1" x14ac:dyDescent="0.2">
      <c r="A122" s="91" t="s">
        <v>109</v>
      </c>
      <c r="B122" s="143">
        <v>171337</v>
      </c>
      <c r="C122" s="143">
        <v>171337</v>
      </c>
      <c r="D122" s="143">
        <f>+C122</f>
        <v>171337</v>
      </c>
      <c r="E122" s="143">
        <v>161819</v>
      </c>
      <c r="F122" s="143"/>
      <c r="G122" s="144"/>
      <c r="H122" s="66">
        <f t="shared" si="47"/>
        <v>161819</v>
      </c>
      <c r="I122" s="144">
        <v>161819</v>
      </c>
      <c r="J122" s="66">
        <f t="shared" si="48"/>
        <v>9518</v>
      </c>
      <c r="K122" s="66">
        <f t="shared" si="49"/>
        <v>9518</v>
      </c>
      <c r="L122" s="76">
        <f t="shared" si="50"/>
        <v>94.44486596590346</v>
      </c>
      <c r="M122" s="76">
        <f t="shared" si="51"/>
        <v>94.44486596590346</v>
      </c>
      <c r="N122" s="74"/>
    </row>
    <row r="123" spans="1:19" ht="20.100000000000001" customHeight="1" x14ac:dyDescent="0.2">
      <c r="A123" s="91" t="s">
        <v>110</v>
      </c>
      <c r="B123" s="143">
        <v>769000</v>
      </c>
      <c r="C123" s="143">
        <v>698100</v>
      </c>
      <c r="D123" s="143">
        <f t="shared" ref="D123:D130" si="55">+C123</f>
        <v>698100</v>
      </c>
      <c r="E123" s="143">
        <v>469912</v>
      </c>
      <c r="F123" s="143"/>
      <c r="G123" s="144"/>
      <c r="H123" s="66">
        <f t="shared" si="47"/>
        <v>469912</v>
      </c>
      <c r="I123" s="144">
        <v>30927</v>
      </c>
      <c r="J123" s="66">
        <f t="shared" si="48"/>
        <v>228188</v>
      </c>
      <c r="K123" s="66">
        <f t="shared" si="49"/>
        <v>228188</v>
      </c>
      <c r="L123" s="76">
        <f t="shared" si="50"/>
        <v>67.312992407964472</v>
      </c>
      <c r="M123" s="76">
        <f t="shared" si="51"/>
        <v>67.312992407964472</v>
      </c>
      <c r="N123" s="74"/>
    </row>
    <row r="124" spans="1:19" ht="20.100000000000001" customHeight="1" x14ac:dyDescent="0.2">
      <c r="A124" s="91" t="s">
        <v>111</v>
      </c>
      <c r="B124" s="143">
        <v>177000</v>
      </c>
      <c r="C124" s="143">
        <v>177001</v>
      </c>
      <c r="D124" s="143">
        <f t="shared" si="55"/>
        <v>177001</v>
      </c>
      <c r="E124" s="143">
        <v>172285</v>
      </c>
      <c r="F124" s="143"/>
      <c r="G124" s="144"/>
      <c r="H124" s="66">
        <f t="shared" si="47"/>
        <v>172285</v>
      </c>
      <c r="I124" s="144">
        <v>172285</v>
      </c>
      <c r="J124" s="66">
        <f t="shared" si="48"/>
        <v>4716</v>
      </c>
      <c r="K124" s="66">
        <f t="shared" si="49"/>
        <v>4716</v>
      </c>
      <c r="L124" s="76">
        <f t="shared" si="50"/>
        <v>97.335608273399586</v>
      </c>
      <c r="M124" s="76">
        <f t="shared" si="51"/>
        <v>97.335608273399586</v>
      </c>
      <c r="N124" s="74"/>
    </row>
    <row r="125" spans="1:19" ht="20.100000000000001" customHeight="1" x14ac:dyDescent="0.2">
      <c r="A125" s="91" t="s">
        <v>112</v>
      </c>
      <c r="B125" s="143">
        <v>199505</v>
      </c>
      <c r="C125" s="143">
        <v>164933</v>
      </c>
      <c r="D125" s="143">
        <f t="shared" si="55"/>
        <v>164933</v>
      </c>
      <c r="E125" s="143">
        <v>64458</v>
      </c>
      <c r="F125" s="143"/>
      <c r="G125" s="144"/>
      <c r="H125" s="66">
        <f t="shared" si="47"/>
        <v>64458</v>
      </c>
      <c r="I125" s="144">
        <v>64458</v>
      </c>
      <c r="J125" s="66">
        <f t="shared" si="48"/>
        <v>100475</v>
      </c>
      <c r="K125" s="66">
        <f t="shared" si="49"/>
        <v>100475</v>
      </c>
      <c r="L125" s="76">
        <f t="shared" si="50"/>
        <v>39.081323931535842</v>
      </c>
      <c r="M125" s="76">
        <f t="shared" si="51"/>
        <v>39.081323931535842</v>
      </c>
      <c r="N125" s="74"/>
    </row>
    <row r="126" spans="1:19" ht="20.100000000000001" customHeight="1" x14ac:dyDescent="0.2">
      <c r="A126" s="91" t="s">
        <v>113</v>
      </c>
      <c r="B126" s="143">
        <v>189082</v>
      </c>
      <c r="C126" s="143">
        <v>189083</v>
      </c>
      <c r="D126" s="143">
        <f t="shared" si="55"/>
        <v>189083</v>
      </c>
      <c r="E126" s="143">
        <v>0</v>
      </c>
      <c r="F126" s="143"/>
      <c r="G126" s="144"/>
      <c r="H126" s="66">
        <f t="shared" si="47"/>
        <v>0</v>
      </c>
      <c r="I126" s="144">
        <v>0</v>
      </c>
      <c r="J126" s="66">
        <f t="shared" si="48"/>
        <v>189083</v>
      </c>
      <c r="K126" s="66">
        <f t="shared" si="49"/>
        <v>189083</v>
      </c>
      <c r="L126" s="76">
        <f t="shared" si="50"/>
        <v>0</v>
      </c>
      <c r="M126" s="76">
        <f t="shared" si="51"/>
        <v>0</v>
      </c>
      <c r="N126" s="74"/>
    </row>
    <row r="127" spans="1:19" s="148" customFormat="1" ht="20.100000000000001" customHeight="1" x14ac:dyDescent="0.2">
      <c r="A127" s="91" t="s">
        <v>114</v>
      </c>
      <c r="B127" s="143">
        <v>145188</v>
      </c>
      <c r="C127" s="143">
        <v>212670</v>
      </c>
      <c r="D127" s="143">
        <f t="shared" si="55"/>
        <v>212670</v>
      </c>
      <c r="E127" s="143">
        <v>0</v>
      </c>
      <c r="F127" s="143"/>
      <c r="G127" s="144"/>
      <c r="H127" s="66">
        <f t="shared" si="47"/>
        <v>0</v>
      </c>
      <c r="I127" s="144">
        <v>0</v>
      </c>
      <c r="J127" s="66">
        <f t="shared" si="48"/>
        <v>212670</v>
      </c>
      <c r="K127" s="66">
        <f t="shared" si="49"/>
        <v>212670</v>
      </c>
      <c r="L127" s="76">
        <f t="shared" si="50"/>
        <v>0</v>
      </c>
      <c r="M127" s="76">
        <f t="shared" si="51"/>
        <v>0</v>
      </c>
      <c r="N127" s="74"/>
      <c r="P127" s="149"/>
    </row>
    <row r="128" spans="1:19" s="148" customFormat="1" ht="20.100000000000001" customHeight="1" x14ac:dyDescent="0.2">
      <c r="A128" s="91" t="s">
        <v>115</v>
      </c>
      <c r="B128" s="143">
        <v>1257299</v>
      </c>
      <c r="C128" s="143">
        <v>1137633</v>
      </c>
      <c r="D128" s="143">
        <f t="shared" si="55"/>
        <v>1137633</v>
      </c>
      <c r="E128" s="143">
        <v>354318</v>
      </c>
      <c r="F128" s="143"/>
      <c r="G128" s="144"/>
      <c r="H128" s="66">
        <f t="shared" si="47"/>
        <v>354318</v>
      </c>
      <c r="I128" s="144">
        <v>354318</v>
      </c>
      <c r="J128" s="66">
        <f t="shared" si="48"/>
        <v>783315</v>
      </c>
      <c r="K128" s="66">
        <f t="shared" si="49"/>
        <v>783315</v>
      </c>
      <c r="L128" s="76">
        <f t="shared" si="50"/>
        <v>31.145193572971248</v>
      </c>
      <c r="M128" s="76">
        <f t="shared" si="51"/>
        <v>31.145193572971248</v>
      </c>
      <c r="N128" s="74"/>
      <c r="P128" s="149"/>
    </row>
    <row r="129" spans="1:16" ht="20.100000000000001" customHeight="1" x14ac:dyDescent="0.2">
      <c r="A129" s="91" t="s">
        <v>116</v>
      </c>
      <c r="B129" s="143">
        <f>+[1]INVERSION!B35</f>
        <v>1000000</v>
      </c>
      <c r="C129" s="143">
        <v>0</v>
      </c>
      <c r="D129" s="143">
        <f t="shared" si="55"/>
        <v>0</v>
      </c>
      <c r="E129" s="143">
        <v>0</v>
      </c>
      <c r="F129" s="143"/>
      <c r="G129" s="144"/>
      <c r="H129" s="66">
        <f t="shared" si="47"/>
        <v>0</v>
      </c>
      <c r="I129" s="144">
        <v>0</v>
      </c>
      <c r="J129" s="66">
        <f t="shared" si="48"/>
        <v>0</v>
      </c>
      <c r="K129" s="66">
        <f t="shared" si="49"/>
        <v>0</v>
      </c>
      <c r="L129" s="76" t="e">
        <f t="shared" si="50"/>
        <v>#DIV/0!</v>
      </c>
      <c r="M129" s="76" t="e">
        <f t="shared" si="51"/>
        <v>#DIV/0!</v>
      </c>
      <c r="N129" s="74"/>
    </row>
    <row r="130" spans="1:16" s="148" customFormat="1" ht="20.100000000000001" customHeight="1" x14ac:dyDescent="0.2">
      <c r="A130" s="91" t="s">
        <v>117</v>
      </c>
      <c r="B130" s="143">
        <v>0</v>
      </c>
      <c r="C130" s="143">
        <v>1072806</v>
      </c>
      <c r="D130" s="143">
        <f t="shared" si="55"/>
        <v>1072806</v>
      </c>
      <c r="E130" s="143">
        <v>528737</v>
      </c>
      <c r="F130" s="143"/>
      <c r="G130" s="144"/>
      <c r="H130" s="66">
        <f t="shared" si="47"/>
        <v>528737</v>
      </c>
      <c r="I130" s="144">
        <v>528737</v>
      </c>
      <c r="J130" s="66">
        <f t="shared" si="48"/>
        <v>544069</v>
      </c>
      <c r="K130" s="66">
        <f t="shared" si="49"/>
        <v>544069</v>
      </c>
      <c r="L130" s="76">
        <f t="shared" si="50"/>
        <v>49.2854253238703</v>
      </c>
      <c r="M130" s="76">
        <f t="shared" si="51"/>
        <v>49.2854253238703</v>
      </c>
      <c r="N130" s="74"/>
      <c r="P130" s="149"/>
    </row>
    <row r="131" spans="1:16" ht="24.95" customHeight="1" x14ac:dyDescent="0.2">
      <c r="A131" s="150" t="s">
        <v>118</v>
      </c>
      <c r="B131" s="141">
        <f t="shared" ref="B131:G131" si="56">+B132+B133+B134</f>
        <v>0</v>
      </c>
      <c r="C131" s="141">
        <f t="shared" si="56"/>
        <v>433427</v>
      </c>
      <c r="D131" s="141">
        <f t="shared" si="56"/>
        <v>433427</v>
      </c>
      <c r="E131" s="141">
        <f t="shared" si="56"/>
        <v>195521</v>
      </c>
      <c r="F131" s="141">
        <f t="shared" si="56"/>
        <v>0</v>
      </c>
      <c r="G131" s="141">
        <f t="shared" si="56"/>
        <v>0</v>
      </c>
      <c r="H131" s="63">
        <f t="shared" si="47"/>
        <v>195521</v>
      </c>
      <c r="I131" s="141">
        <f>+I132+I133+I134</f>
        <v>186752</v>
      </c>
      <c r="J131" s="63">
        <f t="shared" si="48"/>
        <v>237906</v>
      </c>
      <c r="K131" s="63">
        <f t="shared" si="49"/>
        <v>237906</v>
      </c>
      <c r="L131" s="64">
        <f t="shared" si="50"/>
        <v>45.110479965484387</v>
      </c>
      <c r="M131" s="64">
        <f t="shared" si="51"/>
        <v>45.110479965484387</v>
      </c>
      <c r="N131" s="74"/>
    </row>
    <row r="132" spans="1:16" s="153" customFormat="1" ht="20.100000000000001" customHeight="1" x14ac:dyDescent="0.2">
      <c r="A132" s="151" t="s">
        <v>119</v>
      </c>
      <c r="B132" s="144">
        <v>0</v>
      </c>
      <c r="C132" s="144">
        <v>146895</v>
      </c>
      <c r="D132" s="144">
        <f>+C132</f>
        <v>146895</v>
      </c>
      <c r="E132" s="144">
        <v>79726</v>
      </c>
      <c r="F132" s="144"/>
      <c r="G132" s="144"/>
      <c r="H132" s="66">
        <f t="shared" si="47"/>
        <v>79726</v>
      </c>
      <c r="I132" s="144">
        <v>16015</v>
      </c>
      <c r="J132" s="66">
        <f t="shared" si="48"/>
        <v>67169</v>
      </c>
      <c r="K132" s="66">
        <f t="shared" si="49"/>
        <v>67169</v>
      </c>
      <c r="L132" s="76">
        <f t="shared" si="50"/>
        <v>54.274141393512373</v>
      </c>
      <c r="M132" s="76">
        <f t="shared" si="51"/>
        <v>54.274141393512373</v>
      </c>
      <c r="N132" s="152"/>
      <c r="P132" s="154"/>
    </row>
    <row r="133" spans="1:16" s="153" customFormat="1" ht="20.100000000000001" customHeight="1" x14ac:dyDescent="0.2">
      <c r="A133" s="151" t="s">
        <v>120</v>
      </c>
      <c r="B133" s="144">
        <v>0</v>
      </c>
      <c r="C133" s="144">
        <v>0</v>
      </c>
      <c r="D133" s="144">
        <f t="shared" ref="D133:D134" si="57">+C133</f>
        <v>0</v>
      </c>
      <c r="E133" s="144">
        <v>0</v>
      </c>
      <c r="F133" s="144"/>
      <c r="G133" s="144"/>
      <c r="H133" s="66">
        <f t="shared" si="47"/>
        <v>0</v>
      </c>
      <c r="I133" s="144">
        <v>0</v>
      </c>
      <c r="J133" s="66">
        <f t="shared" si="48"/>
        <v>0</v>
      </c>
      <c r="K133" s="66">
        <f t="shared" si="49"/>
        <v>0</v>
      </c>
      <c r="L133" s="76" t="e">
        <f t="shared" si="50"/>
        <v>#DIV/0!</v>
      </c>
      <c r="M133" s="76" t="e">
        <f t="shared" si="51"/>
        <v>#DIV/0!</v>
      </c>
      <c r="N133" s="152"/>
      <c r="P133" s="154"/>
    </row>
    <row r="134" spans="1:16" s="155" customFormat="1" ht="20.100000000000001" customHeight="1" x14ac:dyDescent="0.2">
      <c r="A134" s="151" t="s">
        <v>121</v>
      </c>
      <c r="B134" s="144">
        <v>0</v>
      </c>
      <c r="C134" s="144">
        <v>286532</v>
      </c>
      <c r="D134" s="144">
        <f t="shared" si="57"/>
        <v>286532</v>
      </c>
      <c r="E134" s="144">
        <v>115795</v>
      </c>
      <c r="F134" s="144"/>
      <c r="G134" s="144"/>
      <c r="H134" s="66">
        <f t="shared" si="47"/>
        <v>115795</v>
      </c>
      <c r="I134" s="144">
        <v>170737</v>
      </c>
      <c r="J134" s="66">
        <f t="shared" si="48"/>
        <v>170737</v>
      </c>
      <c r="K134" s="66">
        <f t="shared" si="49"/>
        <v>170737</v>
      </c>
      <c r="L134" s="76">
        <f t="shared" si="50"/>
        <v>40.412589169796043</v>
      </c>
      <c r="M134" s="76">
        <f t="shared" si="51"/>
        <v>40.412589169796043</v>
      </c>
      <c r="N134" s="74"/>
      <c r="P134" s="156"/>
    </row>
    <row r="135" spans="1:16" ht="24.95" customHeight="1" x14ac:dyDescent="0.2">
      <c r="A135" s="150" t="s">
        <v>122</v>
      </c>
      <c r="B135" s="141">
        <f t="shared" ref="B135:G135" si="58">+B136+B137+B138+B139</f>
        <v>395550</v>
      </c>
      <c r="C135" s="141">
        <f t="shared" si="58"/>
        <v>493201</v>
      </c>
      <c r="D135" s="141">
        <f t="shared" si="58"/>
        <v>493201</v>
      </c>
      <c r="E135" s="141">
        <f t="shared" si="58"/>
        <v>166357</v>
      </c>
      <c r="F135" s="141">
        <f t="shared" si="58"/>
        <v>0</v>
      </c>
      <c r="G135" s="141">
        <f t="shared" si="58"/>
        <v>0</v>
      </c>
      <c r="H135" s="63">
        <f t="shared" si="47"/>
        <v>166357</v>
      </c>
      <c r="I135" s="141">
        <f>+I136+I137+I138+I139</f>
        <v>19250</v>
      </c>
      <c r="J135" s="63">
        <f t="shared" si="48"/>
        <v>326844</v>
      </c>
      <c r="K135" s="63">
        <f t="shared" si="49"/>
        <v>326844</v>
      </c>
      <c r="L135" s="64">
        <f t="shared" si="50"/>
        <v>33.730061374571427</v>
      </c>
      <c r="M135" s="64">
        <f t="shared" si="51"/>
        <v>33.730061374571427</v>
      </c>
      <c r="N135" s="74"/>
    </row>
    <row r="136" spans="1:16" s="60" customFormat="1" ht="20.100000000000001" customHeight="1" x14ac:dyDescent="0.2">
      <c r="A136" s="151" t="str">
        <f>+[1]INVERSION!A39</f>
        <v xml:space="preserve">   Limpieza y Aseo del Edificio Hatillo (Parte 2)</v>
      </c>
      <c r="B136" s="144">
        <f>+[1]INVERSION!B39</f>
        <v>145550</v>
      </c>
      <c r="C136" s="144">
        <v>151524</v>
      </c>
      <c r="D136" s="144">
        <f>+C136</f>
        <v>151524</v>
      </c>
      <c r="E136" s="144">
        <v>16438</v>
      </c>
      <c r="F136" s="144"/>
      <c r="G136" s="144"/>
      <c r="H136" s="66">
        <f t="shared" si="47"/>
        <v>16438</v>
      </c>
      <c r="I136" s="144">
        <v>0</v>
      </c>
      <c r="J136" s="66">
        <f t="shared" si="48"/>
        <v>135086</v>
      </c>
      <c r="K136" s="66">
        <f t="shared" si="49"/>
        <v>135086</v>
      </c>
      <c r="L136" s="76">
        <f t="shared" si="50"/>
        <v>10.848446450727279</v>
      </c>
      <c r="M136" s="76">
        <f t="shared" si="51"/>
        <v>10.848446450727279</v>
      </c>
      <c r="N136" s="74"/>
      <c r="P136" s="61"/>
    </row>
    <row r="137" spans="1:16" ht="20.100000000000001" customHeight="1" x14ac:dyDescent="0.2">
      <c r="A137" s="157" t="str">
        <f>+[1]INVERSION!A40</f>
        <v xml:space="preserve">   Remozamiento del Teatro Gladys Vidal</v>
      </c>
      <c r="B137" s="143">
        <f>+[1]INVERSION!B40</f>
        <v>250000</v>
      </c>
      <c r="C137" s="143">
        <v>0</v>
      </c>
      <c r="D137" s="144">
        <f t="shared" ref="D137:D139" si="59">+C137</f>
        <v>0</v>
      </c>
      <c r="E137" s="143">
        <v>0</v>
      </c>
      <c r="F137" s="143"/>
      <c r="G137" s="144"/>
      <c r="H137" s="66">
        <f t="shared" si="47"/>
        <v>0</v>
      </c>
      <c r="I137" s="144">
        <v>0</v>
      </c>
      <c r="J137" s="66">
        <v>0</v>
      </c>
      <c r="K137" s="66">
        <f t="shared" si="49"/>
        <v>0</v>
      </c>
      <c r="L137" s="76" t="e">
        <f t="shared" si="50"/>
        <v>#DIV/0!</v>
      </c>
      <c r="M137" s="76" t="e">
        <f t="shared" si="51"/>
        <v>#DIV/0!</v>
      </c>
      <c r="N137" s="74"/>
    </row>
    <row r="138" spans="1:16" ht="20.100000000000001" customHeight="1" x14ac:dyDescent="0.2">
      <c r="A138" s="157" t="s">
        <v>123</v>
      </c>
      <c r="B138" s="143">
        <v>0</v>
      </c>
      <c r="C138" s="143">
        <v>267262</v>
      </c>
      <c r="D138" s="144">
        <f t="shared" si="59"/>
        <v>267262</v>
      </c>
      <c r="E138" s="143">
        <v>122639</v>
      </c>
      <c r="F138" s="143"/>
      <c r="G138" s="144"/>
      <c r="H138" s="66">
        <f t="shared" si="47"/>
        <v>122639</v>
      </c>
      <c r="I138" s="144">
        <v>19250</v>
      </c>
      <c r="J138" s="66">
        <f t="shared" ref="J138:J201" si="60">+D138-H138</f>
        <v>144623</v>
      </c>
      <c r="K138" s="66">
        <f t="shared" si="49"/>
        <v>144623</v>
      </c>
      <c r="L138" s="76">
        <f t="shared" si="50"/>
        <v>45.887181866483076</v>
      </c>
      <c r="M138" s="76">
        <f t="shared" si="51"/>
        <v>45.887181866483076</v>
      </c>
      <c r="N138" s="74"/>
    </row>
    <row r="139" spans="1:16" ht="20.100000000000001" customHeight="1" x14ac:dyDescent="0.2">
      <c r="A139" s="157" t="s">
        <v>124</v>
      </c>
      <c r="B139" s="143">
        <v>0</v>
      </c>
      <c r="C139" s="143">
        <v>74415</v>
      </c>
      <c r="D139" s="144">
        <f t="shared" si="59"/>
        <v>74415</v>
      </c>
      <c r="E139" s="143">
        <v>27280</v>
      </c>
      <c r="F139" s="143"/>
      <c r="G139" s="144"/>
      <c r="H139" s="66">
        <f t="shared" si="47"/>
        <v>27280</v>
      </c>
      <c r="I139" s="144">
        <v>0</v>
      </c>
      <c r="J139" s="66">
        <f t="shared" si="60"/>
        <v>47135</v>
      </c>
      <c r="K139" s="66">
        <f t="shared" si="49"/>
        <v>47135</v>
      </c>
      <c r="L139" s="76">
        <f t="shared" si="50"/>
        <v>36.659275683665925</v>
      </c>
      <c r="M139" s="76">
        <f t="shared" si="51"/>
        <v>36.659275683665925</v>
      </c>
      <c r="N139" s="74"/>
    </row>
    <row r="140" spans="1:16" ht="24.95" customHeight="1" x14ac:dyDescent="0.2">
      <c r="A140" s="139" t="s">
        <v>125</v>
      </c>
      <c r="B140" s="140">
        <f t="shared" ref="B140:G140" si="61">+B141+B142+B143+B144</f>
        <v>6699812</v>
      </c>
      <c r="C140" s="140">
        <f t="shared" si="61"/>
        <v>932768</v>
      </c>
      <c r="D140" s="140">
        <f t="shared" si="61"/>
        <v>932768</v>
      </c>
      <c r="E140" s="140">
        <f t="shared" si="61"/>
        <v>517031</v>
      </c>
      <c r="F140" s="140">
        <f t="shared" si="61"/>
        <v>0</v>
      </c>
      <c r="G140" s="141">
        <f t="shared" si="61"/>
        <v>0</v>
      </c>
      <c r="H140" s="63">
        <f t="shared" si="47"/>
        <v>517031</v>
      </c>
      <c r="I140" s="141">
        <f>+I141+I142+I143+I144</f>
        <v>427999</v>
      </c>
      <c r="J140" s="63">
        <f t="shared" si="60"/>
        <v>415737</v>
      </c>
      <c r="K140" s="63">
        <f t="shared" si="49"/>
        <v>415737</v>
      </c>
      <c r="L140" s="64">
        <f t="shared" si="50"/>
        <v>55.429753164774084</v>
      </c>
      <c r="M140" s="64">
        <f t="shared" si="51"/>
        <v>55.429753164774084</v>
      </c>
      <c r="N140" s="74"/>
    </row>
    <row r="141" spans="1:16" s="148" customFormat="1" ht="20.100000000000001" customHeight="1" x14ac:dyDescent="0.2">
      <c r="A141" s="91" t="s">
        <v>126</v>
      </c>
      <c r="B141" s="143">
        <f>+[1]INVERSION!B42</f>
        <v>6324127</v>
      </c>
      <c r="C141" s="143">
        <v>300058</v>
      </c>
      <c r="D141" s="143">
        <f>+C141</f>
        <v>300058</v>
      </c>
      <c r="E141" s="143">
        <v>157358</v>
      </c>
      <c r="F141" s="143"/>
      <c r="G141" s="144"/>
      <c r="H141" s="66">
        <f t="shared" si="47"/>
        <v>157358</v>
      </c>
      <c r="I141" s="144">
        <v>83107</v>
      </c>
      <c r="J141" s="158">
        <f t="shared" si="60"/>
        <v>142700</v>
      </c>
      <c r="K141" s="158">
        <f t="shared" si="49"/>
        <v>142700</v>
      </c>
      <c r="L141" s="76">
        <f t="shared" si="50"/>
        <v>52.442527777962923</v>
      </c>
      <c r="M141" s="76">
        <f t="shared" si="51"/>
        <v>52.442527777962923</v>
      </c>
      <c r="N141" s="74"/>
      <c r="P141" s="149"/>
    </row>
    <row r="142" spans="1:16" ht="20.100000000000001" customHeight="1" x14ac:dyDescent="0.2">
      <c r="A142" s="91" t="s">
        <v>127</v>
      </c>
      <c r="B142" s="143">
        <f>+[1]INVERSION!B43</f>
        <v>375685</v>
      </c>
      <c r="C142" s="143">
        <v>536692</v>
      </c>
      <c r="D142" s="143">
        <f t="shared" ref="D142:D144" si="62">+C142</f>
        <v>536692</v>
      </c>
      <c r="E142" s="143">
        <v>289282</v>
      </c>
      <c r="F142" s="143"/>
      <c r="G142" s="144"/>
      <c r="H142" s="158">
        <f t="shared" si="47"/>
        <v>289282</v>
      </c>
      <c r="I142" s="144">
        <v>289282</v>
      </c>
      <c r="J142" s="158">
        <f t="shared" si="60"/>
        <v>247410</v>
      </c>
      <c r="K142" s="158">
        <f t="shared" si="49"/>
        <v>247410</v>
      </c>
      <c r="L142" s="76">
        <f t="shared" si="50"/>
        <v>53.900933868960223</v>
      </c>
      <c r="M142" s="76">
        <f t="shared" si="51"/>
        <v>53.900933868960223</v>
      </c>
      <c r="N142" s="74"/>
    </row>
    <row r="143" spans="1:16" ht="20.100000000000001" customHeight="1" x14ac:dyDescent="0.2">
      <c r="A143" s="91" t="s">
        <v>128</v>
      </c>
      <c r="B143" s="143">
        <v>0</v>
      </c>
      <c r="C143" s="144">
        <v>45079</v>
      </c>
      <c r="D143" s="143">
        <f t="shared" si="62"/>
        <v>45079</v>
      </c>
      <c r="E143" s="144">
        <v>45076</v>
      </c>
      <c r="F143" s="144"/>
      <c r="G143" s="144"/>
      <c r="H143" s="158">
        <f t="shared" si="47"/>
        <v>45076</v>
      </c>
      <c r="I143" s="144">
        <v>45076</v>
      </c>
      <c r="J143" s="158">
        <f t="shared" si="60"/>
        <v>3</v>
      </c>
      <c r="K143" s="158">
        <f t="shared" si="49"/>
        <v>3</v>
      </c>
      <c r="L143" s="76">
        <f t="shared" si="50"/>
        <v>99.993345016526547</v>
      </c>
      <c r="M143" s="76">
        <f t="shared" si="51"/>
        <v>99.993345016526547</v>
      </c>
      <c r="N143" s="74"/>
    </row>
    <row r="144" spans="1:16" ht="20.100000000000001" customHeight="1" x14ac:dyDescent="0.2">
      <c r="A144" s="91" t="s">
        <v>129</v>
      </c>
      <c r="B144" s="143">
        <v>0</v>
      </c>
      <c r="C144" s="144">
        <v>50939</v>
      </c>
      <c r="D144" s="143">
        <f t="shared" si="62"/>
        <v>50939</v>
      </c>
      <c r="E144" s="144">
        <v>25315</v>
      </c>
      <c r="F144" s="144"/>
      <c r="G144" s="144"/>
      <c r="H144" s="158">
        <f t="shared" si="47"/>
        <v>25315</v>
      </c>
      <c r="I144" s="144">
        <v>10534</v>
      </c>
      <c r="J144" s="158">
        <f t="shared" si="60"/>
        <v>25624</v>
      </c>
      <c r="K144" s="158">
        <f t="shared" si="49"/>
        <v>25624</v>
      </c>
      <c r="L144" s="76">
        <f t="shared" si="50"/>
        <v>49.696696048214534</v>
      </c>
      <c r="M144" s="76">
        <f t="shared" si="51"/>
        <v>49.696696048214534</v>
      </c>
      <c r="N144" s="74"/>
    </row>
    <row r="145" spans="1:16" s="159" customFormat="1" ht="24.95" customHeight="1" x14ac:dyDescent="0.2">
      <c r="A145" s="139" t="s">
        <v>130</v>
      </c>
      <c r="B145" s="140">
        <f t="shared" ref="B145:G145" si="63">+B146</f>
        <v>0</v>
      </c>
      <c r="C145" s="140">
        <f t="shared" si="63"/>
        <v>239034</v>
      </c>
      <c r="D145" s="140">
        <f t="shared" si="63"/>
        <v>239034</v>
      </c>
      <c r="E145" s="140">
        <f t="shared" si="63"/>
        <v>239034</v>
      </c>
      <c r="F145" s="140">
        <f t="shared" si="63"/>
        <v>0</v>
      </c>
      <c r="G145" s="141">
        <f t="shared" si="63"/>
        <v>0</v>
      </c>
      <c r="H145" s="63">
        <f t="shared" si="47"/>
        <v>239034</v>
      </c>
      <c r="I145" s="141">
        <f>+I146</f>
        <v>239034</v>
      </c>
      <c r="J145" s="63">
        <f t="shared" si="60"/>
        <v>0</v>
      </c>
      <c r="K145" s="63">
        <f t="shared" si="49"/>
        <v>0</v>
      </c>
      <c r="L145" s="64">
        <f t="shared" si="50"/>
        <v>100</v>
      </c>
      <c r="M145" s="64">
        <f t="shared" si="51"/>
        <v>100</v>
      </c>
      <c r="N145" s="74"/>
      <c r="P145" s="160"/>
    </row>
    <row r="146" spans="1:16" s="155" customFormat="1" ht="20.100000000000001" customHeight="1" x14ac:dyDescent="0.2">
      <c r="A146" s="83" t="s">
        <v>131</v>
      </c>
      <c r="B146" s="144">
        <v>0</v>
      </c>
      <c r="C146" s="144">
        <v>239034</v>
      </c>
      <c r="D146" s="144">
        <f>+C146</f>
        <v>239034</v>
      </c>
      <c r="E146" s="144">
        <v>239034</v>
      </c>
      <c r="F146" s="144"/>
      <c r="G146" s="144"/>
      <c r="H146" s="158">
        <f t="shared" si="47"/>
        <v>239034</v>
      </c>
      <c r="I146" s="144">
        <v>239034</v>
      </c>
      <c r="J146" s="158">
        <f t="shared" si="60"/>
        <v>0</v>
      </c>
      <c r="K146" s="158">
        <f t="shared" si="49"/>
        <v>0</v>
      </c>
      <c r="L146" s="76">
        <f t="shared" si="50"/>
        <v>100</v>
      </c>
      <c r="M146" s="76">
        <f t="shared" si="51"/>
        <v>100</v>
      </c>
      <c r="N146" s="74"/>
      <c r="P146" s="156"/>
    </row>
    <row r="147" spans="1:16" ht="30" customHeight="1" x14ac:dyDescent="0.2">
      <c r="A147" s="161" t="s">
        <v>132</v>
      </c>
      <c r="B147" s="162">
        <f t="shared" ref="B147:G147" si="64">+B148+B150+B154+B156</f>
        <v>2899000</v>
      </c>
      <c r="C147" s="162">
        <f t="shared" si="64"/>
        <v>2880119</v>
      </c>
      <c r="D147" s="162">
        <f t="shared" si="64"/>
        <v>2880119</v>
      </c>
      <c r="E147" s="162">
        <f t="shared" si="64"/>
        <v>2695137</v>
      </c>
      <c r="F147" s="162">
        <f t="shared" si="64"/>
        <v>0</v>
      </c>
      <c r="G147" s="162">
        <f t="shared" si="64"/>
        <v>0</v>
      </c>
      <c r="H147" s="163">
        <f t="shared" si="47"/>
        <v>2695137</v>
      </c>
      <c r="I147" s="162">
        <f>+I148+I150+I154+I156</f>
        <v>2166625</v>
      </c>
      <c r="J147" s="163">
        <f t="shared" si="60"/>
        <v>184982</v>
      </c>
      <c r="K147" s="163">
        <f t="shared" si="49"/>
        <v>184982</v>
      </c>
      <c r="L147" s="164">
        <f t="shared" si="50"/>
        <v>93.577279272141183</v>
      </c>
      <c r="M147" s="164">
        <f t="shared" si="51"/>
        <v>93.577279272141183</v>
      </c>
      <c r="N147" s="74"/>
    </row>
    <row r="148" spans="1:16" ht="24.95" customHeight="1" x14ac:dyDescent="0.2">
      <c r="A148" s="139" t="s">
        <v>133</v>
      </c>
      <c r="B148" s="140">
        <f t="shared" ref="B148:G148" si="65">+B149</f>
        <v>947935</v>
      </c>
      <c r="C148" s="140">
        <f t="shared" si="65"/>
        <v>180638</v>
      </c>
      <c r="D148" s="140">
        <f t="shared" si="65"/>
        <v>180638</v>
      </c>
      <c r="E148" s="140">
        <f t="shared" si="65"/>
        <v>22053</v>
      </c>
      <c r="F148" s="140">
        <f t="shared" si="65"/>
        <v>0</v>
      </c>
      <c r="G148" s="141">
        <f t="shared" si="65"/>
        <v>0</v>
      </c>
      <c r="H148" s="158">
        <f t="shared" si="47"/>
        <v>22053</v>
      </c>
      <c r="I148" s="141">
        <f>+I149</f>
        <v>22053</v>
      </c>
      <c r="J148" s="158">
        <f t="shared" si="60"/>
        <v>158585</v>
      </c>
      <c r="K148" s="158">
        <f t="shared" si="49"/>
        <v>158585</v>
      </c>
      <c r="L148" s="76">
        <f t="shared" si="50"/>
        <v>12.20839468993235</v>
      </c>
      <c r="M148" s="76">
        <f t="shared" si="51"/>
        <v>12.20839468993235</v>
      </c>
      <c r="N148" s="74"/>
    </row>
    <row r="149" spans="1:16" s="60" customFormat="1" ht="20.100000000000001" customHeight="1" x14ac:dyDescent="0.2">
      <c r="A149" s="83" t="s">
        <v>134</v>
      </c>
      <c r="B149" s="144">
        <f>+[1]INVERSION!B48</f>
        <v>947935</v>
      </c>
      <c r="C149" s="144">
        <v>180638</v>
      </c>
      <c r="D149" s="144">
        <f>+C149</f>
        <v>180638</v>
      </c>
      <c r="E149" s="144">
        <v>22053</v>
      </c>
      <c r="F149" s="144"/>
      <c r="G149" s="144"/>
      <c r="H149" s="66">
        <f t="shared" si="47"/>
        <v>22053</v>
      </c>
      <c r="I149" s="144">
        <v>22053</v>
      </c>
      <c r="J149" s="66">
        <f t="shared" si="60"/>
        <v>158585</v>
      </c>
      <c r="K149" s="66">
        <f t="shared" si="49"/>
        <v>158585</v>
      </c>
      <c r="L149" s="76">
        <f t="shared" si="50"/>
        <v>12.20839468993235</v>
      </c>
      <c r="M149" s="76">
        <f t="shared" si="51"/>
        <v>12.20839468993235</v>
      </c>
      <c r="N149" s="74"/>
      <c r="P149" s="61"/>
    </row>
    <row r="150" spans="1:16" ht="24.95" customHeight="1" x14ac:dyDescent="0.2">
      <c r="A150" s="139" t="s">
        <v>135</v>
      </c>
      <c r="B150" s="140">
        <f t="shared" ref="B150:G150" si="66">+B151+B152+B153</f>
        <v>1951065</v>
      </c>
      <c r="C150" s="140">
        <f t="shared" si="66"/>
        <v>2247524</v>
      </c>
      <c r="D150" s="140">
        <f t="shared" si="66"/>
        <v>2247524</v>
      </c>
      <c r="E150" s="140">
        <f t="shared" si="66"/>
        <v>2223238</v>
      </c>
      <c r="F150" s="140">
        <f t="shared" si="66"/>
        <v>0</v>
      </c>
      <c r="G150" s="141">
        <f t="shared" si="66"/>
        <v>0</v>
      </c>
      <c r="H150" s="63">
        <f t="shared" si="47"/>
        <v>2223238</v>
      </c>
      <c r="I150" s="141">
        <f>+I151+I152+I153</f>
        <v>1719605</v>
      </c>
      <c r="J150" s="63">
        <f t="shared" si="60"/>
        <v>24286</v>
      </c>
      <c r="K150" s="63">
        <f t="shared" si="49"/>
        <v>24286</v>
      </c>
      <c r="L150" s="64">
        <f t="shared" si="50"/>
        <v>98.919433118400519</v>
      </c>
      <c r="M150" s="64">
        <f t="shared" si="51"/>
        <v>98.919433118400519</v>
      </c>
      <c r="N150" s="74"/>
    </row>
    <row r="151" spans="1:16" ht="20.100000000000001" customHeight="1" x14ac:dyDescent="0.2">
      <c r="A151" s="91" t="s">
        <v>136</v>
      </c>
      <c r="B151" s="143">
        <f>+[1]INVERSION!B50</f>
        <v>1601065</v>
      </c>
      <c r="C151" s="143">
        <v>1390865</v>
      </c>
      <c r="D151" s="143">
        <f>+C151</f>
        <v>1390865</v>
      </c>
      <c r="E151" s="143">
        <v>1390422</v>
      </c>
      <c r="F151" s="143"/>
      <c r="G151" s="144"/>
      <c r="H151" s="66">
        <f t="shared" si="47"/>
        <v>1390422</v>
      </c>
      <c r="I151" s="144">
        <v>944896</v>
      </c>
      <c r="J151" s="66">
        <f t="shared" si="60"/>
        <v>443</v>
      </c>
      <c r="K151" s="66">
        <f t="shared" si="49"/>
        <v>443</v>
      </c>
      <c r="L151" s="76">
        <f t="shared" si="50"/>
        <v>99.968149317151557</v>
      </c>
      <c r="M151" s="76">
        <f t="shared" si="51"/>
        <v>99.968149317151557</v>
      </c>
      <c r="N151" s="74"/>
    </row>
    <row r="152" spans="1:16" s="165" customFormat="1" ht="20.100000000000001" customHeight="1" x14ac:dyDescent="0.2">
      <c r="A152" s="83" t="s">
        <v>137</v>
      </c>
      <c r="B152" s="144">
        <f>+[1]INVERSION!B51</f>
        <v>350000</v>
      </c>
      <c r="C152" s="144">
        <v>330000</v>
      </c>
      <c r="D152" s="143">
        <f t="shared" ref="D152:D153" si="67">+C152</f>
        <v>330000</v>
      </c>
      <c r="E152" s="144">
        <v>329560</v>
      </c>
      <c r="F152" s="144"/>
      <c r="G152" s="144"/>
      <c r="H152" s="66">
        <f t="shared" si="47"/>
        <v>329560</v>
      </c>
      <c r="I152" s="144">
        <v>329560</v>
      </c>
      <c r="J152" s="66">
        <f t="shared" si="60"/>
        <v>440</v>
      </c>
      <c r="K152" s="66">
        <f t="shared" si="49"/>
        <v>440</v>
      </c>
      <c r="L152" s="76">
        <f t="shared" si="50"/>
        <v>99.866666666666674</v>
      </c>
      <c r="M152" s="76">
        <f t="shared" si="51"/>
        <v>99.866666666666674</v>
      </c>
      <c r="N152" s="74"/>
      <c r="P152" s="166"/>
    </row>
    <row r="153" spans="1:16" s="155" customFormat="1" ht="20.100000000000001" customHeight="1" x14ac:dyDescent="0.2">
      <c r="A153" s="83" t="s">
        <v>138</v>
      </c>
      <c r="B153" s="144">
        <f>+[1]INVERSION!B66</f>
        <v>0</v>
      </c>
      <c r="C153" s="144">
        <v>526659</v>
      </c>
      <c r="D153" s="143">
        <f t="shared" si="67"/>
        <v>526659</v>
      </c>
      <c r="E153" s="144">
        <v>503256</v>
      </c>
      <c r="F153" s="144"/>
      <c r="G153" s="144"/>
      <c r="H153" s="66">
        <f t="shared" si="47"/>
        <v>503256</v>
      </c>
      <c r="I153" s="144">
        <v>445149</v>
      </c>
      <c r="J153" s="66">
        <f t="shared" si="60"/>
        <v>23403</v>
      </c>
      <c r="K153" s="66">
        <f t="shared" si="49"/>
        <v>23403</v>
      </c>
      <c r="L153" s="76">
        <f t="shared" si="50"/>
        <v>95.556327718694646</v>
      </c>
      <c r="M153" s="76">
        <f t="shared" si="51"/>
        <v>95.556327718694646</v>
      </c>
      <c r="N153" s="74"/>
      <c r="P153" s="156"/>
    </row>
    <row r="154" spans="1:16" s="39" customFormat="1" ht="24.95" customHeight="1" x14ac:dyDescent="0.2">
      <c r="A154" s="139" t="s">
        <v>139</v>
      </c>
      <c r="B154" s="140">
        <f t="shared" ref="B154:G154" si="68">+B155</f>
        <v>0</v>
      </c>
      <c r="C154" s="140">
        <f t="shared" si="68"/>
        <v>400000</v>
      </c>
      <c r="D154" s="140">
        <f t="shared" si="68"/>
        <v>400000</v>
      </c>
      <c r="E154" s="140">
        <f t="shared" si="68"/>
        <v>400000</v>
      </c>
      <c r="F154" s="140">
        <f t="shared" si="68"/>
        <v>0</v>
      </c>
      <c r="G154" s="141">
        <f t="shared" si="68"/>
        <v>0</v>
      </c>
      <c r="H154" s="63">
        <f t="shared" si="47"/>
        <v>400000</v>
      </c>
      <c r="I154" s="141">
        <f>+I155</f>
        <v>400000</v>
      </c>
      <c r="J154" s="63">
        <f t="shared" si="60"/>
        <v>0</v>
      </c>
      <c r="K154" s="63">
        <f t="shared" si="49"/>
        <v>0</v>
      </c>
      <c r="L154" s="68">
        <f t="shared" si="50"/>
        <v>100</v>
      </c>
      <c r="M154" s="68">
        <f t="shared" si="51"/>
        <v>100</v>
      </c>
      <c r="N154" s="74"/>
      <c r="P154" s="40"/>
    </row>
    <row r="155" spans="1:16" s="39" customFormat="1" ht="20.100000000000001" customHeight="1" x14ac:dyDescent="0.2">
      <c r="A155" s="157" t="s">
        <v>140</v>
      </c>
      <c r="B155" s="143">
        <v>0</v>
      </c>
      <c r="C155" s="143">
        <v>400000</v>
      </c>
      <c r="D155" s="143">
        <f>+C155</f>
        <v>400000</v>
      </c>
      <c r="E155" s="143">
        <v>400000</v>
      </c>
      <c r="F155" s="143"/>
      <c r="G155" s="144"/>
      <c r="H155" s="66">
        <f t="shared" si="47"/>
        <v>400000</v>
      </c>
      <c r="I155" s="144">
        <v>400000</v>
      </c>
      <c r="J155" s="66">
        <f t="shared" si="60"/>
        <v>0</v>
      </c>
      <c r="K155" s="66">
        <f t="shared" si="49"/>
        <v>0</v>
      </c>
      <c r="L155" s="76">
        <f t="shared" si="50"/>
        <v>100</v>
      </c>
      <c r="M155" s="76">
        <f t="shared" si="51"/>
        <v>100</v>
      </c>
      <c r="N155" s="74"/>
      <c r="P155" s="40"/>
    </row>
    <row r="156" spans="1:16" s="39" customFormat="1" ht="24.95" customHeight="1" x14ac:dyDescent="0.2">
      <c r="A156" s="139" t="s">
        <v>141</v>
      </c>
      <c r="B156" s="140">
        <f t="shared" ref="B156:G156" si="69">+B157</f>
        <v>0</v>
      </c>
      <c r="C156" s="140">
        <f t="shared" si="69"/>
        <v>51957</v>
      </c>
      <c r="D156" s="140">
        <f t="shared" si="69"/>
        <v>51957</v>
      </c>
      <c r="E156" s="140">
        <f t="shared" si="69"/>
        <v>49846</v>
      </c>
      <c r="F156" s="140">
        <f t="shared" si="69"/>
        <v>0</v>
      </c>
      <c r="G156" s="141">
        <f t="shared" si="69"/>
        <v>0</v>
      </c>
      <c r="H156" s="63">
        <f t="shared" si="47"/>
        <v>49846</v>
      </c>
      <c r="I156" s="141">
        <f>+I157</f>
        <v>24967</v>
      </c>
      <c r="J156" s="63">
        <f t="shared" si="60"/>
        <v>2111</v>
      </c>
      <c r="K156" s="63">
        <f t="shared" si="49"/>
        <v>2111</v>
      </c>
      <c r="L156" s="68">
        <f t="shared" si="50"/>
        <v>95.937024847470013</v>
      </c>
      <c r="M156" s="68">
        <f t="shared" si="51"/>
        <v>95.937024847470013</v>
      </c>
      <c r="N156" s="74"/>
      <c r="P156" s="40"/>
    </row>
    <row r="157" spans="1:16" s="39" customFormat="1" ht="20.100000000000001" customHeight="1" x14ac:dyDescent="0.2">
      <c r="A157" s="157" t="s">
        <v>142</v>
      </c>
      <c r="B157" s="143">
        <v>0</v>
      </c>
      <c r="C157" s="143">
        <v>51957</v>
      </c>
      <c r="D157" s="143">
        <f>+C157</f>
        <v>51957</v>
      </c>
      <c r="E157" s="143">
        <v>49846</v>
      </c>
      <c r="F157" s="143"/>
      <c r="G157" s="144"/>
      <c r="H157" s="66">
        <f t="shared" si="47"/>
        <v>49846</v>
      </c>
      <c r="I157" s="144">
        <v>24967</v>
      </c>
      <c r="J157" s="66">
        <f t="shared" si="60"/>
        <v>2111</v>
      </c>
      <c r="K157" s="66">
        <f t="shared" si="49"/>
        <v>2111</v>
      </c>
      <c r="L157" s="76">
        <f t="shared" si="50"/>
        <v>95.937024847470013</v>
      </c>
      <c r="M157" s="76">
        <f t="shared" si="51"/>
        <v>95.937024847470013</v>
      </c>
      <c r="N157" s="74"/>
      <c r="P157" s="40"/>
    </row>
    <row r="158" spans="1:16" ht="30" customHeight="1" x14ac:dyDescent="0.2">
      <c r="A158" s="161" t="s">
        <v>143</v>
      </c>
      <c r="B158" s="162">
        <f t="shared" ref="B158:G158" si="70">+B159</f>
        <v>3442095</v>
      </c>
      <c r="C158" s="162">
        <f t="shared" si="70"/>
        <v>4387217</v>
      </c>
      <c r="D158" s="162">
        <f t="shared" si="70"/>
        <v>4387217</v>
      </c>
      <c r="E158" s="162">
        <f t="shared" si="70"/>
        <v>4212887</v>
      </c>
      <c r="F158" s="162">
        <f t="shared" si="70"/>
        <v>0</v>
      </c>
      <c r="G158" s="162">
        <f t="shared" si="70"/>
        <v>0</v>
      </c>
      <c r="H158" s="163">
        <f t="shared" si="47"/>
        <v>4212887</v>
      </c>
      <c r="I158" s="163">
        <f>+I159</f>
        <v>4212887</v>
      </c>
      <c r="J158" s="163">
        <f t="shared" si="60"/>
        <v>174330</v>
      </c>
      <c r="K158" s="163">
        <f t="shared" si="49"/>
        <v>174330</v>
      </c>
      <c r="L158" s="164">
        <f t="shared" si="50"/>
        <v>96.026410364474785</v>
      </c>
      <c r="M158" s="164">
        <f t="shared" si="51"/>
        <v>96.026410364474785</v>
      </c>
      <c r="N158" s="74"/>
    </row>
    <row r="159" spans="1:16" ht="24.95" customHeight="1" x14ac:dyDescent="0.2">
      <c r="A159" s="139" t="s">
        <v>144</v>
      </c>
      <c r="B159" s="140">
        <f t="shared" ref="B159:G159" si="71">+B160+B161</f>
        <v>3442095</v>
      </c>
      <c r="C159" s="141">
        <f t="shared" si="71"/>
        <v>4387217</v>
      </c>
      <c r="D159" s="141">
        <f t="shared" si="71"/>
        <v>4387217</v>
      </c>
      <c r="E159" s="141">
        <f t="shared" si="71"/>
        <v>4212887</v>
      </c>
      <c r="F159" s="141">
        <f t="shared" si="71"/>
        <v>0</v>
      </c>
      <c r="G159" s="141">
        <f t="shared" si="71"/>
        <v>0</v>
      </c>
      <c r="H159" s="63">
        <f t="shared" si="47"/>
        <v>4212887</v>
      </c>
      <c r="I159" s="141">
        <f>+I160+I161</f>
        <v>4212887</v>
      </c>
      <c r="J159" s="63">
        <f t="shared" si="60"/>
        <v>174330</v>
      </c>
      <c r="K159" s="63">
        <f t="shared" si="49"/>
        <v>174330</v>
      </c>
      <c r="L159" s="64">
        <f t="shared" si="50"/>
        <v>96.026410364474785</v>
      </c>
      <c r="M159" s="64">
        <f t="shared" si="51"/>
        <v>96.026410364474785</v>
      </c>
      <c r="N159" s="74"/>
    </row>
    <row r="160" spans="1:16" s="60" customFormat="1" ht="20.100000000000001" customHeight="1" x14ac:dyDescent="0.2">
      <c r="A160" s="157" t="str">
        <f>+[1]INVERSION!A68</f>
        <v xml:space="preserve">   Limpieza y Aseo de Edifico Hatillo (Parte 1)</v>
      </c>
      <c r="B160" s="143">
        <f>+[1]INVERSION!B68</f>
        <v>154450</v>
      </c>
      <c r="C160" s="143">
        <v>440542</v>
      </c>
      <c r="D160" s="143">
        <f>+C160</f>
        <v>440542</v>
      </c>
      <c r="E160" s="143">
        <v>266456</v>
      </c>
      <c r="F160" s="143"/>
      <c r="G160" s="144"/>
      <c r="H160" s="66">
        <f t="shared" si="47"/>
        <v>266456</v>
      </c>
      <c r="I160" s="144">
        <v>266456</v>
      </c>
      <c r="J160" s="66">
        <f t="shared" si="60"/>
        <v>174086</v>
      </c>
      <c r="K160" s="66">
        <f t="shared" si="49"/>
        <v>174086</v>
      </c>
      <c r="L160" s="76">
        <f t="shared" si="50"/>
        <v>60.483676925242094</v>
      </c>
      <c r="M160" s="76">
        <f t="shared" si="51"/>
        <v>60.483676925242094</v>
      </c>
      <c r="N160" s="74"/>
      <c r="P160" s="61"/>
    </row>
    <row r="161" spans="1:16" s="159" customFormat="1" ht="20.100000000000001" customHeight="1" x14ac:dyDescent="0.2">
      <c r="A161" s="157" t="str">
        <f>+[1]INVERSION!A69</f>
        <v xml:space="preserve">   Adquisición de Placas y Calcomanias Vehiculares</v>
      </c>
      <c r="B161" s="143">
        <f>+[1]INVERSION!B69</f>
        <v>3287645</v>
      </c>
      <c r="C161" s="143">
        <v>3946675</v>
      </c>
      <c r="D161" s="143">
        <f>+C161</f>
        <v>3946675</v>
      </c>
      <c r="E161" s="143">
        <v>3946431</v>
      </c>
      <c r="F161" s="143"/>
      <c r="G161" s="144"/>
      <c r="H161" s="66">
        <f t="shared" si="47"/>
        <v>3946431</v>
      </c>
      <c r="I161" s="144">
        <v>3946431</v>
      </c>
      <c r="J161" s="66">
        <f t="shared" si="60"/>
        <v>244</v>
      </c>
      <c r="K161" s="66">
        <f t="shared" si="49"/>
        <v>244</v>
      </c>
      <c r="L161" s="76">
        <f t="shared" si="50"/>
        <v>99.993817580621652</v>
      </c>
      <c r="M161" s="76">
        <f t="shared" si="51"/>
        <v>99.993817580621652</v>
      </c>
      <c r="N161" s="74"/>
      <c r="P161" s="160"/>
    </row>
    <row r="162" spans="1:16" s="39" customFormat="1" ht="30" customHeight="1" x14ac:dyDescent="0.2">
      <c r="A162" s="161" t="s">
        <v>145</v>
      </c>
      <c r="B162" s="162">
        <f t="shared" ref="B162:G162" si="72">+B163</f>
        <v>1138556</v>
      </c>
      <c r="C162" s="162">
        <f t="shared" si="72"/>
        <v>2904811</v>
      </c>
      <c r="D162" s="162">
        <f t="shared" si="72"/>
        <v>2904811</v>
      </c>
      <c r="E162" s="162">
        <f t="shared" si="72"/>
        <v>1625727</v>
      </c>
      <c r="F162" s="162">
        <f t="shared" si="72"/>
        <v>0</v>
      </c>
      <c r="G162" s="162">
        <f t="shared" si="72"/>
        <v>0</v>
      </c>
      <c r="H162" s="163">
        <f t="shared" si="47"/>
        <v>1625727</v>
      </c>
      <c r="I162" s="163">
        <f>+I163</f>
        <v>1258203</v>
      </c>
      <c r="J162" s="163">
        <f t="shared" si="60"/>
        <v>1279084</v>
      </c>
      <c r="K162" s="163">
        <f t="shared" si="49"/>
        <v>1279084</v>
      </c>
      <c r="L162" s="164">
        <f t="shared" si="50"/>
        <v>55.966704890610785</v>
      </c>
      <c r="M162" s="164">
        <f t="shared" si="51"/>
        <v>55.966704890610785</v>
      </c>
      <c r="N162" s="74"/>
      <c r="P162" s="40"/>
    </row>
    <row r="163" spans="1:16" ht="24.95" customHeight="1" x14ac:dyDescent="0.2">
      <c r="A163" s="139" t="s">
        <v>146</v>
      </c>
      <c r="B163" s="140">
        <f t="shared" ref="B163:G163" si="73">+B164+B165+B166</f>
        <v>1138556</v>
      </c>
      <c r="C163" s="141">
        <f t="shared" si="73"/>
        <v>2904811</v>
      </c>
      <c r="D163" s="141">
        <f t="shared" si="73"/>
        <v>2904811</v>
      </c>
      <c r="E163" s="141">
        <f t="shared" si="73"/>
        <v>1625727</v>
      </c>
      <c r="F163" s="141">
        <f t="shared" si="73"/>
        <v>0</v>
      </c>
      <c r="G163" s="141">
        <f t="shared" si="73"/>
        <v>0</v>
      </c>
      <c r="H163" s="63">
        <f t="shared" si="47"/>
        <v>1625727</v>
      </c>
      <c r="I163" s="141">
        <f>+I164+I165+I166</f>
        <v>1258203</v>
      </c>
      <c r="J163" s="63">
        <f t="shared" si="60"/>
        <v>1279084</v>
      </c>
      <c r="K163" s="63">
        <f t="shared" si="49"/>
        <v>1279084</v>
      </c>
      <c r="L163" s="64">
        <f t="shared" si="50"/>
        <v>55.966704890610785</v>
      </c>
      <c r="M163" s="64">
        <f t="shared" si="51"/>
        <v>55.966704890610785</v>
      </c>
      <c r="N163" s="74"/>
    </row>
    <row r="164" spans="1:16" s="39" customFormat="1" ht="20.100000000000001" customHeight="1" x14ac:dyDescent="0.2">
      <c r="A164" s="157" t="s">
        <v>147</v>
      </c>
      <c r="B164" s="143">
        <v>0</v>
      </c>
      <c r="C164" s="144">
        <v>320955</v>
      </c>
      <c r="D164" s="144">
        <f>+C164</f>
        <v>320955</v>
      </c>
      <c r="E164" s="144">
        <v>145945</v>
      </c>
      <c r="F164" s="144"/>
      <c r="G164" s="144"/>
      <c r="H164" s="66">
        <f t="shared" si="47"/>
        <v>145945</v>
      </c>
      <c r="I164" s="144">
        <v>134190</v>
      </c>
      <c r="J164" s="66">
        <f t="shared" si="60"/>
        <v>175010</v>
      </c>
      <c r="K164" s="66">
        <f t="shared" si="49"/>
        <v>175010</v>
      </c>
      <c r="L164" s="76">
        <f t="shared" si="50"/>
        <v>45.47210668162203</v>
      </c>
      <c r="M164" s="76">
        <f t="shared" si="51"/>
        <v>45.47210668162203</v>
      </c>
      <c r="N164" s="74"/>
      <c r="P164" s="40"/>
    </row>
    <row r="165" spans="1:16" s="60" customFormat="1" ht="20.100000000000001" customHeight="1" x14ac:dyDescent="0.2">
      <c r="A165" s="157" t="str">
        <f>+[1]INVERSION!A72</f>
        <v xml:space="preserve">   Consultoría Calle Uruguay y Vía Argentina</v>
      </c>
      <c r="B165" s="143">
        <f>+[1]INVERSION!B72</f>
        <v>1138556</v>
      </c>
      <c r="C165" s="143">
        <v>2419856</v>
      </c>
      <c r="D165" s="144">
        <f t="shared" ref="D165:D166" si="74">+C165</f>
        <v>2419856</v>
      </c>
      <c r="E165" s="143">
        <v>1479782</v>
      </c>
      <c r="F165" s="143"/>
      <c r="G165" s="144"/>
      <c r="H165" s="66">
        <f t="shared" si="47"/>
        <v>1479782</v>
      </c>
      <c r="I165" s="144">
        <v>1124013</v>
      </c>
      <c r="J165" s="66">
        <f t="shared" si="60"/>
        <v>940074</v>
      </c>
      <c r="K165" s="66">
        <f t="shared" si="49"/>
        <v>940074</v>
      </c>
      <c r="L165" s="76">
        <f t="shared" si="50"/>
        <v>61.151655305109067</v>
      </c>
      <c r="M165" s="76">
        <f t="shared" si="51"/>
        <v>61.151655305109067</v>
      </c>
      <c r="N165" s="74"/>
      <c r="P165" s="61"/>
    </row>
    <row r="166" spans="1:16" ht="20.100000000000001" customHeight="1" x14ac:dyDescent="0.2">
      <c r="A166" s="157" t="s">
        <v>148</v>
      </c>
      <c r="B166" s="143">
        <v>0</v>
      </c>
      <c r="C166" s="144">
        <v>164000</v>
      </c>
      <c r="D166" s="144">
        <f t="shared" si="74"/>
        <v>164000</v>
      </c>
      <c r="E166" s="144">
        <v>0</v>
      </c>
      <c r="F166" s="144"/>
      <c r="G166" s="144"/>
      <c r="H166" s="66">
        <f t="shared" si="47"/>
        <v>0</v>
      </c>
      <c r="I166" s="144">
        <v>0</v>
      </c>
      <c r="J166" s="66">
        <f t="shared" si="60"/>
        <v>164000</v>
      </c>
      <c r="K166" s="66">
        <f t="shared" si="49"/>
        <v>164000</v>
      </c>
      <c r="L166" s="76">
        <f t="shared" si="50"/>
        <v>0</v>
      </c>
      <c r="M166" s="76">
        <f t="shared" si="51"/>
        <v>0</v>
      </c>
      <c r="N166" s="74"/>
    </row>
    <row r="167" spans="1:16" s="159" customFormat="1" ht="30" customHeight="1" x14ac:dyDescent="0.2">
      <c r="A167" s="161" t="s">
        <v>149</v>
      </c>
      <c r="B167" s="162">
        <f t="shared" ref="B167:G167" si="75">+B168+B171</f>
        <v>192386</v>
      </c>
      <c r="C167" s="162">
        <f t="shared" si="75"/>
        <v>2094502</v>
      </c>
      <c r="D167" s="162">
        <f t="shared" si="75"/>
        <v>2094502</v>
      </c>
      <c r="E167" s="162">
        <f t="shared" si="75"/>
        <v>1295825</v>
      </c>
      <c r="F167" s="162">
        <f t="shared" si="75"/>
        <v>0</v>
      </c>
      <c r="G167" s="162">
        <f t="shared" si="75"/>
        <v>0</v>
      </c>
      <c r="H167" s="163">
        <f t="shared" si="47"/>
        <v>1295825</v>
      </c>
      <c r="I167" s="162">
        <f>+I168+I171</f>
        <v>1291545</v>
      </c>
      <c r="J167" s="163">
        <f t="shared" si="60"/>
        <v>798677</v>
      </c>
      <c r="K167" s="163">
        <f t="shared" si="49"/>
        <v>798677</v>
      </c>
      <c r="L167" s="164">
        <f t="shared" si="50"/>
        <v>61.867928509975165</v>
      </c>
      <c r="M167" s="164">
        <f t="shared" si="51"/>
        <v>61.867928509975165</v>
      </c>
      <c r="N167" s="74"/>
      <c r="P167" s="160"/>
    </row>
    <row r="168" spans="1:16" ht="24.95" customHeight="1" x14ac:dyDescent="0.2">
      <c r="A168" s="139" t="s">
        <v>150</v>
      </c>
      <c r="B168" s="141">
        <f t="shared" ref="B168:G168" si="76">+B169+B170</f>
        <v>192386</v>
      </c>
      <c r="C168" s="141">
        <f t="shared" si="76"/>
        <v>1909492</v>
      </c>
      <c r="D168" s="141">
        <f t="shared" si="76"/>
        <v>1909492</v>
      </c>
      <c r="E168" s="141">
        <f t="shared" si="76"/>
        <v>1123578</v>
      </c>
      <c r="F168" s="141">
        <f t="shared" si="76"/>
        <v>0</v>
      </c>
      <c r="G168" s="141">
        <f t="shared" si="76"/>
        <v>0</v>
      </c>
      <c r="H168" s="63">
        <f t="shared" si="47"/>
        <v>1123578</v>
      </c>
      <c r="I168" s="141">
        <f>+I169+I170</f>
        <v>1119298</v>
      </c>
      <c r="J168" s="63">
        <f t="shared" si="60"/>
        <v>785914</v>
      </c>
      <c r="K168" s="63">
        <f t="shared" si="49"/>
        <v>785914</v>
      </c>
      <c r="L168" s="64">
        <f t="shared" si="50"/>
        <v>58.841723348408891</v>
      </c>
      <c r="M168" s="64">
        <f t="shared" si="51"/>
        <v>58.841723348408891</v>
      </c>
      <c r="N168" s="29"/>
    </row>
    <row r="169" spans="1:16" s="39" customFormat="1" ht="20.100000000000001" customHeight="1" x14ac:dyDescent="0.2">
      <c r="A169" s="157" t="str">
        <f>+[1]INVERSION!A75</f>
        <v xml:space="preserve">  Recolección de los Desechos del Mercado Agricola</v>
      </c>
      <c r="B169" s="143">
        <f>+[1]INVERSION!B75</f>
        <v>192386</v>
      </c>
      <c r="C169" s="143">
        <v>1715983</v>
      </c>
      <c r="D169" s="143">
        <f>+C169</f>
        <v>1715983</v>
      </c>
      <c r="E169" s="143">
        <v>1103960</v>
      </c>
      <c r="F169" s="143"/>
      <c r="G169" s="144"/>
      <c r="H169" s="66">
        <f t="shared" si="47"/>
        <v>1103960</v>
      </c>
      <c r="I169" s="144">
        <v>1103960</v>
      </c>
      <c r="J169" s="66">
        <f t="shared" si="60"/>
        <v>612023</v>
      </c>
      <c r="K169" s="66">
        <f t="shared" si="49"/>
        <v>612023</v>
      </c>
      <c r="L169" s="76">
        <f t="shared" si="50"/>
        <v>64.333970674534655</v>
      </c>
      <c r="M169" s="76">
        <f t="shared" si="51"/>
        <v>64.333970674534655</v>
      </c>
      <c r="N169" s="29"/>
      <c r="P169" s="40"/>
    </row>
    <row r="170" spans="1:16" s="60" customFormat="1" ht="20.100000000000001" customHeight="1" x14ac:dyDescent="0.2">
      <c r="A170" s="151" t="s">
        <v>151</v>
      </c>
      <c r="B170" s="144">
        <v>0</v>
      </c>
      <c r="C170" s="144">
        <v>193509</v>
      </c>
      <c r="D170" s="143">
        <f>+C170</f>
        <v>193509</v>
      </c>
      <c r="E170" s="144">
        <v>19618</v>
      </c>
      <c r="F170" s="144"/>
      <c r="G170" s="144"/>
      <c r="H170" s="66">
        <f t="shared" si="47"/>
        <v>19618</v>
      </c>
      <c r="I170" s="144">
        <v>15338</v>
      </c>
      <c r="J170" s="66">
        <f t="shared" si="60"/>
        <v>173891</v>
      </c>
      <c r="K170" s="66">
        <f t="shared" si="49"/>
        <v>173891</v>
      </c>
      <c r="L170" s="76">
        <f t="shared" si="50"/>
        <v>10.138029755721956</v>
      </c>
      <c r="M170" s="76">
        <f t="shared" si="51"/>
        <v>10.138029755721956</v>
      </c>
      <c r="N170" s="29"/>
      <c r="P170" s="61"/>
    </row>
    <row r="171" spans="1:16" s="39" customFormat="1" ht="24.95" customHeight="1" x14ac:dyDescent="0.2">
      <c r="A171" s="139" t="s">
        <v>152</v>
      </c>
      <c r="B171" s="140">
        <f t="shared" ref="B171:G171" si="77">+B172+B173</f>
        <v>0</v>
      </c>
      <c r="C171" s="140">
        <f t="shared" si="77"/>
        <v>185010</v>
      </c>
      <c r="D171" s="140">
        <f t="shared" si="77"/>
        <v>185010</v>
      </c>
      <c r="E171" s="140">
        <f t="shared" si="77"/>
        <v>172247</v>
      </c>
      <c r="F171" s="140">
        <f t="shared" si="77"/>
        <v>0</v>
      </c>
      <c r="G171" s="141">
        <f t="shared" si="77"/>
        <v>0</v>
      </c>
      <c r="H171" s="63">
        <f t="shared" si="47"/>
        <v>172247</v>
      </c>
      <c r="I171" s="141">
        <f>+I172+I173</f>
        <v>172247</v>
      </c>
      <c r="J171" s="63">
        <f t="shared" si="60"/>
        <v>12763</v>
      </c>
      <c r="K171" s="63">
        <f t="shared" si="49"/>
        <v>12763</v>
      </c>
      <c r="L171" s="64">
        <f t="shared" si="50"/>
        <v>93.101453975460785</v>
      </c>
      <c r="M171" s="64">
        <f t="shared" si="51"/>
        <v>93.101453975460785</v>
      </c>
      <c r="N171" s="29"/>
      <c r="P171" s="40"/>
    </row>
    <row r="172" spans="1:16" s="167" customFormat="1" ht="20.100000000000001" customHeight="1" x14ac:dyDescent="0.2">
      <c r="A172" s="91" t="s">
        <v>153</v>
      </c>
      <c r="B172" s="143">
        <v>0</v>
      </c>
      <c r="C172" s="143">
        <v>147378</v>
      </c>
      <c r="D172" s="143">
        <f>+C172</f>
        <v>147378</v>
      </c>
      <c r="E172" s="143">
        <v>146553</v>
      </c>
      <c r="F172" s="143"/>
      <c r="G172" s="144"/>
      <c r="H172" s="66">
        <f t="shared" si="47"/>
        <v>146553</v>
      </c>
      <c r="I172" s="144">
        <v>146553</v>
      </c>
      <c r="J172" s="66">
        <f t="shared" si="60"/>
        <v>825</v>
      </c>
      <c r="K172" s="66">
        <f t="shared" si="49"/>
        <v>825</v>
      </c>
      <c r="L172" s="76">
        <f t="shared" si="50"/>
        <v>99.440214957456334</v>
      </c>
      <c r="M172" s="76">
        <f t="shared" si="51"/>
        <v>99.440214957456334</v>
      </c>
      <c r="N172" s="29"/>
      <c r="P172" s="168"/>
    </row>
    <row r="173" spans="1:16" s="39" customFormat="1" ht="20.100000000000001" customHeight="1" x14ac:dyDescent="0.2">
      <c r="A173" s="91" t="s">
        <v>154</v>
      </c>
      <c r="B173" s="143">
        <v>0</v>
      </c>
      <c r="C173" s="143">
        <v>37632</v>
      </c>
      <c r="D173" s="143">
        <f>+C173</f>
        <v>37632</v>
      </c>
      <c r="E173" s="143">
        <v>25694</v>
      </c>
      <c r="F173" s="143"/>
      <c r="G173" s="169"/>
      <c r="H173" s="66">
        <f t="shared" si="47"/>
        <v>25694</v>
      </c>
      <c r="I173" s="144">
        <v>25694</v>
      </c>
      <c r="J173" s="66">
        <f t="shared" si="60"/>
        <v>11938</v>
      </c>
      <c r="K173" s="66">
        <f t="shared" si="49"/>
        <v>11938</v>
      </c>
      <c r="L173" s="76">
        <f t="shared" si="50"/>
        <v>68.276998299319729</v>
      </c>
      <c r="M173" s="76">
        <f t="shared" si="51"/>
        <v>68.276998299319729</v>
      </c>
      <c r="N173" s="29"/>
      <c r="P173" s="40"/>
    </row>
    <row r="174" spans="1:16" s="60" customFormat="1" ht="30" customHeight="1" x14ac:dyDescent="0.2">
      <c r="A174" s="161" t="s">
        <v>155</v>
      </c>
      <c r="B174" s="162">
        <f t="shared" ref="B174:G174" si="78">+B175+B226</f>
        <v>62100000</v>
      </c>
      <c r="C174" s="162">
        <f>+C175+C226</f>
        <v>68816481</v>
      </c>
      <c r="D174" s="162">
        <f t="shared" si="78"/>
        <v>68816481</v>
      </c>
      <c r="E174" s="162">
        <f t="shared" si="78"/>
        <v>23913112</v>
      </c>
      <c r="F174" s="162">
        <f t="shared" si="78"/>
        <v>0</v>
      </c>
      <c r="G174" s="162">
        <f t="shared" si="78"/>
        <v>0</v>
      </c>
      <c r="H174" s="163">
        <f t="shared" si="47"/>
        <v>23913112</v>
      </c>
      <c r="I174" s="162">
        <f>+I175+I226</f>
        <v>21099908</v>
      </c>
      <c r="J174" s="163">
        <f t="shared" si="60"/>
        <v>44903369</v>
      </c>
      <c r="K174" s="163">
        <f t="shared" si="49"/>
        <v>44903369</v>
      </c>
      <c r="L174" s="164">
        <f t="shared" si="50"/>
        <v>34.749106104393803</v>
      </c>
      <c r="M174" s="164">
        <f t="shared" si="51"/>
        <v>34.749106104393803</v>
      </c>
      <c r="N174" s="29"/>
      <c r="P174" s="61"/>
    </row>
    <row r="175" spans="1:16" ht="24.95" customHeight="1" x14ac:dyDescent="0.2">
      <c r="A175" s="139" t="s">
        <v>156</v>
      </c>
      <c r="B175" s="140">
        <f t="shared" ref="B175" si="79">SUM(B176:B224)</f>
        <v>62100000</v>
      </c>
      <c r="C175" s="140">
        <f>SUM(C176:C225)</f>
        <v>68707251</v>
      </c>
      <c r="D175" s="140">
        <f t="shared" ref="D175:H175" si="80">SUM(D176:D225)</f>
        <v>68707251</v>
      </c>
      <c r="E175" s="140">
        <f t="shared" si="80"/>
        <v>23822316</v>
      </c>
      <c r="F175" s="140">
        <f t="shared" si="80"/>
        <v>0</v>
      </c>
      <c r="G175" s="140">
        <f t="shared" si="80"/>
        <v>0</v>
      </c>
      <c r="H175" s="140">
        <f t="shared" si="80"/>
        <v>23822316</v>
      </c>
      <c r="I175" s="140">
        <f>SUM(I176:I225)</f>
        <v>21099908</v>
      </c>
      <c r="J175" s="63">
        <f t="shared" si="60"/>
        <v>44884935</v>
      </c>
      <c r="K175" s="63">
        <f t="shared" si="49"/>
        <v>44884935</v>
      </c>
      <c r="L175" s="64">
        <f t="shared" si="50"/>
        <v>34.672200755055677</v>
      </c>
      <c r="M175" s="64">
        <f t="shared" si="51"/>
        <v>34.672200755055677</v>
      </c>
      <c r="N175" s="29"/>
    </row>
    <row r="176" spans="1:16" s="159" customFormat="1" ht="20.100000000000001" customHeight="1" x14ac:dyDescent="0.2">
      <c r="A176" s="65" t="s">
        <v>157</v>
      </c>
      <c r="B176" s="143">
        <f>+[1]INVERSION!B78</f>
        <v>7820000</v>
      </c>
      <c r="C176" s="144">
        <v>8721784</v>
      </c>
      <c r="D176" s="144">
        <f>+C176</f>
        <v>8721784</v>
      </c>
      <c r="E176" s="144">
        <v>213102</v>
      </c>
      <c r="F176" s="144"/>
      <c r="G176" s="144"/>
      <c r="H176" s="66">
        <f t="shared" si="47"/>
        <v>213102</v>
      </c>
      <c r="I176" s="144">
        <v>174372</v>
      </c>
      <c r="J176" s="66">
        <f>+D176-H176</f>
        <v>8508682</v>
      </c>
      <c r="K176" s="66">
        <f t="shared" si="49"/>
        <v>8508682</v>
      </c>
      <c r="L176" s="76">
        <f>+H176/D176*100</f>
        <v>2.4433304012114956</v>
      </c>
      <c r="M176" s="76">
        <f t="shared" si="51"/>
        <v>2.4433304012114956</v>
      </c>
      <c r="N176" s="29"/>
      <c r="P176" s="160"/>
    </row>
    <row r="177" spans="1:16" s="39" customFormat="1" ht="20.100000000000001" customHeight="1" x14ac:dyDescent="0.2">
      <c r="A177" s="65" t="s">
        <v>158</v>
      </c>
      <c r="B177" s="143">
        <f>+[1]INVERSION!B79</f>
        <v>4000000</v>
      </c>
      <c r="C177" s="144">
        <v>2647638</v>
      </c>
      <c r="D177" s="144">
        <f t="shared" ref="D177:D225" si="81">+C177</f>
        <v>2647638</v>
      </c>
      <c r="E177" s="144">
        <v>0</v>
      </c>
      <c r="F177" s="144"/>
      <c r="G177" s="144"/>
      <c r="H177" s="66">
        <f t="shared" si="47"/>
        <v>0</v>
      </c>
      <c r="I177" s="144">
        <v>0</v>
      </c>
      <c r="J177" s="66">
        <f t="shared" si="60"/>
        <v>2647638</v>
      </c>
      <c r="K177" s="66">
        <f t="shared" si="49"/>
        <v>2647638</v>
      </c>
      <c r="L177" s="76">
        <f t="shared" si="50"/>
        <v>0</v>
      </c>
      <c r="M177" s="76">
        <f t="shared" si="51"/>
        <v>0</v>
      </c>
      <c r="N177" s="29"/>
      <c r="P177" s="40"/>
    </row>
    <row r="178" spans="1:16" ht="20.100000000000001" customHeight="1" x14ac:dyDescent="0.2">
      <c r="A178" s="65" t="s">
        <v>159</v>
      </c>
      <c r="B178" s="143">
        <f>+[1]INVERSION!B80</f>
        <v>3000000</v>
      </c>
      <c r="C178" s="144">
        <v>1650000</v>
      </c>
      <c r="D178" s="144">
        <f t="shared" si="81"/>
        <v>1650000</v>
      </c>
      <c r="E178" s="144">
        <v>0</v>
      </c>
      <c r="F178" s="144"/>
      <c r="G178" s="144"/>
      <c r="H178" s="66">
        <f t="shared" si="47"/>
        <v>0</v>
      </c>
      <c r="I178" s="144">
        <v>0</v>
      </c>
      <c r="J178" s="66">
        <f t="shared" si="60"/>
        <v>1650000</v>
      </c>
      <c r="K178" s="66">
        <f t="shared" si="49"/>
        <v>1650000</v>
      </c>
      <c r="L178" s="76">
        <f t="shared" si="50"/>
        <v>0</v>
      </c>
      <c r="M178" s="76">
        <f t="shared" si="51"/>
        <v>0</v>
      </c>
      <c r="N178" s="29"/>
    </row>
    <row r="179" spans="1:16" s="39" customFormat="1" ht="20.100000000000001" customHeight="1" x14ac:dyDescent="0.2">
      <c r="A179" s="65" t="s">
        <v>160</v>
      </c>
      <c r="B179" s="143">
        <f>+[1]INVERSION!B81</f>
        <v>250000</v>
      </c>
      <c r="C179" s="144">
        <v>649672</v>
      </c>
      <c r="D179" s="144">
        <f t="shared" si="81"/>
        <v>649672</v>
      </c>
      <c r="E179" s="144">
        <v>29425</v>
      </c>
      <c r="F179" s="144"/>
      <c r="G179" s="144"/>
      <c r="H179" s="66">
        <f t="shared" si="47"/>
        <v>29425</v>
      </c>
      <c r="I179" s="144">
        <v>29425</v>
      </c>
      <c r="J179" s="66">
        <f t="shared" si="60"/>
        <v>620247</v>
      </c>
      <c r="K179" s="66">
        <f t="shared" si="49"/>
        <v>620247</v>
      </c>
      <c r="L179" s="76">
        <f t="shared" si="50"/>
        <v>4.5292085852553292</v>
      </c>
      <c r="M179" s="76">
        <f t="shared" si="51"/>
        <v>4.5292085852553292</v>
      </c>
      <c r="N179" s="29"/>
      <c r="P179" s="40"/>
    </row>
    <row r="180" spans="1:16" s="60" customFormat="1" ht="20.100000000000001" customHeight="1" x14ac:dyDescent="0.2">
      <c r="A180" s="65" t="s">
        <v>161</v>
      </c>
      <c r="B180" s="144">
        <f>+[1]INVERSION!B82</f>
        <v>15000000</v>
      </c>
      <c r="C180" s="144">
        <v>15000000</v>
      </c>
      <c r="D180" s="144">
        <f t="shared" si="81"/>
        <v>15000000</v>
      </c>
      <c r="E180" s="144">
        <v>14999999</v>
      </c>
      <c r="F180" s="144"/>
      <c r="G180" s="144"/>
      <c r="H180" s="66">
        <f t="shared" ref="H180:H231" si="82">+E180+F180+G180</f>
        <v>14999999</v>
      </c>
      <c r="I180" s="144">
        <v>14999999</v>
      </c>
      <c r="J180" s="66">
        <f t="shared" si="60"/>
        <v>1</v>
      </c>
      <c r="K180" s="66">
        <f t="shared" ref="K180:K231" si="83">+C180-H180</f>
        <v>1</v>
      </c>
      <c r="L180" s="76">
        <f t="shared" ref="L180:L231" si="84">+H180/D180*100</f>
        <v>99.999993333333336</v>
      </c>
      <c r="M180" s="76">
        <f t="shared" ref="M180:M231" si="85">+H180/C180*100</f>
        <v>99.999993333333336</v>
      </c>
      <c r="N180" s="29"/>
      <c r="P180" s="61"/>
    </row>
    <row r="181" spans="1:16" s="165" customFormat="1" ht="20.100000000000001" customHeight="1" x14ac:dyDescent="0.2">
      <c r="A181" s="65" t="s">
        <v>162</v>
      </c>
      <c r="B181" s="144">
        <f>+[1]INVERSION!B83</f>
        <v>250000</v>
      </c>
      <c r="C181" s="144">
        <v>624450</v>
      </c>
      <c r="D181" s="144">
        <f t="shared" si="81"/>
        <v>624450</v>
      </c>
      <c r="E181" s="144">
        <v>0</v>
      </c>
      <c r="F181" s="144"/>
      <c r="G181" s="144"/>
      <c r="H181" s="66">
        <f t="shared" si="82"/>
        <v>0</v>
      </c>
      <c r="I181" s="144">
        <v>0</v>
      </c>
      <c r="J181" s="66">
        <f t="shared" si="60"/>
        <v>624450</v>
      </c>
      <c r="K181" s="66">
        <f t="shared" si="83"/>
        <v>624450</v>
      </c>
      <c r="L181" s="76">
        <f t="shared" si="84"/>
        <v>0</v>
      </c>
      <c r="M181" s="76">
        <f t="shared" si="85"/>
        <v>0</v>
      </c>
      <c r="N181" s="29"/>
      <c r="P181" s="166"/>
    </row>
    <row r="182" spans="1:16" s="155" customFormat="1" ht="20.100000000000001" customHeight="1" x14ac:dyDescent="0.2">
      <c r="A182" s="65" t="s">
        <v>163</v>
      </c>
      <c r="B182" s="144">
        <f>+[1]INVERSION!B84</f>
        <v>5000000</v>
      </c>
      <c r="C182" s="144">
        <v>5000000</v>
      </c>
      <c r="D182" s="144">
        <f t="shared" si="81"/>
        <v>5000000</v>
      </c>
      <c r="E182" s="144">
        <v>710454</v>
      </c>
      <c r="F182" s="144"/>
      <c r="G182" s="144"/>
      <c r="H182" s="66">
        <f t="shared" si="82"/>
        <v>710454</v>
      </c>
      <c r="I182" s="144">
        <v>45338</v>
      </c>
      <c r="J182" s="66">
        <f t="shared" si="60"/>
        <v>4289546</v>
      </c>
      <c r="K182" s="66">
        <f t="shared" si="83"/>
        <v>4289546</v>
      </c>
      <c r="L182" s="76">
        <f t="shared" si="84"/>
        <v>14.209079999999998</v>
      </c>
      <c r="M182" s="76">
        <f t="shared" si="85"/>
        <v>14.209079999999998</v>
      </c>
      <c r="N182" s="29"/>
      <c r="P182" s="156"/>
    </row>
    <row r="183" spans="1:16" s="60" customFormat="1" ht="20.100000000000001" customHeight="1" x14ac:dyDescent="0.2">
      <c r="A183" s="65" t="s">
        <v>164</v>
      </c>
      <c r="B183" s="144">
        <f>+[1]INVERSION!B85</f>
        <v>1000000</v>
      </c>
      <c r="C183" s="144">
        <v>1500000</v>
      </c>
      <c r="D183" s="144">
        <f t="shared" si="81"/>
        <v>1500000</v>
      </c>
      <c r="E183" s="144">
        <v>305594</v>
      </c>
      <c r="F183" s="144"/>
      <c r="G183" s="144"/>
      <c r="H183" s="66">
        <f t="shared" si="82"/>
        <v>305594</v>
      </c>
      <c r="I183" s="144">
        <v>118449</v>
      </c>
      <c r="J183" s="66">
        <f t="shared" si="60"/>
        <v>1194406</v>
      </c>
      <c r="K183" s="66">
        <f t="shared" si="83"/>
        <v>1194406</v>
      </c>
      <c r="L183" s="76">
        <f t="shared" si="84"/>
        <v>20.372933333333336</v>
      </c>
      <c r="M183" s="76">
        <f t="shared" si="85"/>
        <v>20.372933333333336</v>
      </c>
      <c r="N183" s="29"/>
      <c r="P183" s="61"/>
    </row>
    <row r="184" spans="1:16" s="94" customFormat="1" ht="20.100000000000001" customHeight="1" x14ac:dyDescent="0.25">
      <c r="A184" s="65" t="s">
        <v>165</v>
      </c>
      <c r="B184" s="144">
        <f>+[1]INVERSION!B86</f>
        <v>1000000</v>
      </c>
      <c r="C184" s="144">
        <v>16100</v>
      </c>
      <c r="D184" s="144">
        <f t="shared" si="81"/>
        <v>16100</v>
      </c>
      <c r="E184" s="144">
        <v>0</v>
      </c>
      <c r="F184" s="144"/>
      <c r="G184" s="144"/>
      <c r="H184" s="66">
        <f t="shared" si="82"/>
        <v>0</v>
      </c>
      <c r="I184" s="144">
        <v>0</v>
      </c>
      <c r="J184" s="66">
        <f t="shared" si="60"/>
        <v>16100</v>
      </c>
      <c r="K184" s="66">
        <f t="shared" si="83"/>
        <v>16100</v>
      </c>
      <c r="L184" s="76">
        <f t="shared" si="84"/>
        <v>0</v>
      </c>
      <c r="M184" s="76">
        <f t="shared" si="85"/>
        <v>0</v>
      </c>
      <c r="N184" s="29"/>
      <c r="P184" s="95"/>
    </row>
    <row r="185" spans="1:16" s="94" customFormat="1" ht="20.100000000000001" customHeight="1" x14ac:dyDescent="0.25">
      <c r="A185" s="65" t="s">
        <v>166</v>
      </c>
      <c r="B185" s="144">
        <f>+[1]INVERSION!B87</f>
        <v>800000</v>
      </c>
      <c r="C185" s="144">
        <v>984000</v>
      </c>
      <c r="D185" s="144">
        <f t="shared" si="81"/>
        <v>984000</v>
      </c>
      <c r="E185" s="144">
        <v>850746</v>
      </c>
      <c r="F185" s="144"/>
      <c r="G185" s="144"/>
      <c r="H185" s="66">
        <f t="shared" si="82"/>
        <v>850746</v>
      </c>
      <c r="I185" s="144">
        <v>850746</v>
      </c>
      <c r="J185" s="66">
        <f t="shared" si="60"/>
        <v>133254</v>
      </c>
      <c r="K185" s="66">
        <f t="shared" si="83"/>
        <v>133254</v>
      </c>
      <c r="L185" s="76">
        <f t="shared" si="84"/>
        <v>86.457926829268288</v>
      </c>
      <c r="M185" s="76">
        <f t="shared" si="85"/>
        <v>86.457926829268288</v>
      </c>
      <c r="N185" s="29"/>
      <c r="P185" s="95"/>
    </row>
    <row r="186" spans="1:16" s="94" customFormat="1" ht="20.100000000000001" customHeight="1" x14ac:dyDescent="0.25">
      <c r="A186" s="65" t="s">
        <v>167</v>
      </c>
      <c r="B186" s="144">
        <f>+[1]INVERSION!B88</f>
        <v>3000000</v>
      </c>
      <c r="C186" s="144">
        <v>3000000</v>
      </c>
      <c r="D186" s="144">
        <f t="shared" si="81"/>
        <v>3000000</v>
      </c>
      <c r="E186" s="144">
        <v>558623</v>
      </c>
      <c r="F186" s="144"/>
      <c r="G186" s="144"/>
      <c r="H186" s="66">
        <f t="shared" si="82"/>
        <v>558623</v>
      </c>
      <c r="I186" s="144">
        <v>0</v>
      </c>
      <c r="J186" s="66">
        <f t="shared" si="60"/>
        <v>2441377</v>
      </c>
      <c r="K186" s="66">
        <f t="shared" si="83"/>
        <v>2441377</v>
      </c>
      <c r="L186" s="76">
        <f t="shared" si="84"/>
        <v>18.620766666666665</v>
      </c>
      <c r="M186" s="76">
        <f t="shared" si="85"/>
        <v>18.620766666666665</v>
      </c>
      <c r="N186" s="29"/>
      <c r="P186" s="95"/>
    </row>
    <row r="187" spans="1:16" s="94" customFormat="1" ht="20.100000000000001" customHeight="1" x14ac:dyDescent="0.25">
      <c r="A187" s="65" t="s">
        <v>168</v>
      </c>
      <c r="B187" s="144">
        <f>+[1]INVERSION!B89</f>
        <v>200000</v>
      </c>
      <c r="C187" s="144">
        <v>0</v>
      </c>
      <c r="D187" s="144">
        <f t="shared" si="81"/>
        <v>0</v>
      </c>
      <c r="E187" s="144">
        <v>0</v>
      </c>
      <c r="F187" s="144"/>
      <c r="G187" s="144"/>
      <c r="H187" s="66">
        <f t="shared" si="82"/>
        <v>0</v>
      </c>
      <c r="I187" s="144">
        <v>0</v>
      </c>
      <c r="J187" s="66">
        <f t="shared" si="60"/>
        <v>0</v>
      </c>
      <c r="K187" s="66">
        <f t="shared" si="83"/>
        <v>0</v>
      </c>
      <c r="L187" s="76" t="e">
        <f t="shared" si="84"/>
        <v>#DIV/0!</v>
      </c>
      <c r="M187" s="76" t="e">
        <f t="shared" si="85"/>
        <v>#DIV/0!</v>
      </c>
      <c r="N187" s="29"/>
      <c r="P187" s="95"/>
    </row>
    <row r="188" spans="1:16" s="94" customFormat="1" ht="20.100000000000001" customHeight="1" x14ac:dyDescent="0.25">
      <c r="A188" s="65" t="s">
        <v>169</v>
      </c>
      <c r="B188" s="144">
        <f>+[1]INVERSION!B90</f>
        <v>500000</v>
      </c>
      <c r="C188" s="144">
        <v>500000</v>
      </c>
      <c r="D188" s="144">
        <f t="shared" si="81"/>
        <v>500000</v>
      </c>
      <c r="E188" s="144">
        <v>275188</v>
      </c>
      <c r="F188" s="144"/>
      <c r="G188" s="144"/>
      <c r="H188" s="66">
        <f t="shared" si="82"/>
        <v>275188</v>
      </c>
      <c r="I188" s="144">
        <v>0</v>
      </c>
      <c r="J188" s="66">
        <f t="shared" si="60"/>
        <v>224812</v>
      </c>
      <c r="K188" s="66">
        <f t="shared" si="83"/>
        <v>224812</v>
      </c>
      <c r="L188" s="76">
        <f t="shared" si="84"/>
        <v>55.037599999999998</v>
      </c>
      <c r="M188" s="76">
        <f t="shared" si="85"/>
        <v>55.037599999999998</v>
      </c>
      <c r="N188" s="29"/>
      <c r="P188" s="95"/>
    </row>
    <row r="189" spans="1:16" s="94" customFormat="1" ht="20.100000000000001" customHeight="1" x14ac:dyDescent="0.25">
      <c r="A189" s="65" t="s">
        <v>170</v>
      </c>
      <c r="B189" s="144">
        <f>+[1]INVERSION!B91</f>
        <v>3230465</v>
      </c>
      <c r="C189" s="144">
        <v>3230465</v>
      </c>
      <c r="D189" s="144">
        <f t="shared" si="81"/>
        <v>3230465</v>
      </c>
      <c r="E189" s="144">
        <v>0</v>
      </c>
      <c r="F189" s="144"/>
      <c r="G189" s="144"/>
      <c r="H189" s="66">
        <f t="shared" si="82"/>
        <v>0</v>
      </c>
      <c r="I189" s="144">
        <v>0</v>
      </c>
      <c r="J189" s="66">
        <f t="shared" si="60"/>
        <v>3230465</v>
      </c>
      <c r="K189" s="66">
        <f t="shared" si="83"/>
        <v>3230465</v>
      </c>
      <c r="L189" s="76">
        <f t="shared" si="84"/>
        <v>0</v>
      </c>
      <c r="M189" s="76">
        <f t="shared" si="85"/>
        <v>0</v>
      </c>
      <c r="N189" s="29"/>
      <c r="P189" s="95"/>
    </row>
    <row r="190" spans="1:16" s="94" customFormat="1" ht="20.100000000000001" customHeight="1" x14ac:dyDescent="0.25">
      <c r="A190" s="65" t="s">
        <v>171</v>
      </c>
      <c r="B190" s="144">
        <f>+[1]INVERSION!B92</f>
        <v>900000</v>
      </c>
      <c r="C190" s="144">
        <v>1460368</v>
      </c>
      <c r="D190" s="144">
        <f t="shared" si="81"/>
        <v>1460368</v>
      </c>
      <c r="E190" s="144">
        <v>471389</v>
      </c>
      <c r="F190" s="144"/>
      <c r="G190" s="144"/>
      <c r="H190" s="66">
        <f t="shared" si="82"/>
        <v>471389</v>
      </c>
      <c r="I190" s="144">
        <v>471389</v>
      </c>
      <c r="J190" s="66">
        <f t="shared" si="60"/>
        <v>988979</v>
      </c>
      <c r="K190" s="66">
        <f t="shared" si="83"/>
        <v>988979</v>
      </c>
      <c r="L190" s="76">
        <f t="shared" si="84"/>
        <v>32.278781786508603</v>
      </c>
      <c r="M190" s="76">
        <f t="shared" si="85"/>
        <v>32.278781786508603</v>
      </c>
      <c r="N190" s="29"/>
      <c r="P190" s="95"/>
    </row>
    <row r="191" spans="1:16" s="94" customFormat="1" ht="20.100000000000001" customHeight="1" x14ac:dyDescent="0.25">
      <c r="A191" s="65" t="s">
        <v>172</v>
      </c>
      <c r="B191" s="144">
        <f>+[1]INVERSION!B93</f>
        <v>2000000</v>
      </c>
      <c r="C191" s="144">
        <v>1775194</v>
      </c>
      <c r="D191" s="144">
        <f t="shared" si="81"/>
        <v>1775194</v>
      </c>
      <c r="E191" s="144">
        <v>886130</v>
      </c>
      <c r="F191" s="144"/>
      <c r="G191" s="144"/>
      <c r="H191" s="66">
        <f t="shared" si="82"/>
        <v>886130</v>
      </c>
      <c r="I191" s="144">
        <v>519580</v>
      </c>
      <c r="J191" s="66">
        <f t="shared" si="60"/>
        <v>889064</v>
      </c>
      <c r="K191" s="66">
        <f t="shared" si="83"/>
        <v>889064</v>
      </c>
      <c r="L191" s="76">
        <f t="shared" si="84"/>
        <v>49.917361144753755</v>
      </c>
      <c r="M191" s="76">
        <f t="shared" si="85"/>
        <v>49.917361144753755</v>
      </c>
      <c r="N191" s="29"/>
      <c r="P191" s="95"/>
    </row>
    <row r="192" spans="1:16" s="94" customFormat="1" ht="20.100000000000001" customHeight="1" x14ac:dyDescent="0.25">
      <c r="A192" s="65" t="s">
        <v>173</v>
      </c>
      <c r="B192" s="144">
        <f>+[1]INVERSION!B94</f>
        <v>900000</v>
      </c>
      <c r="C192" s="144">
        <v>1675573</v>
      </c>
      <c r="D192" s="144">
        <f t="shared" si="81"/>
        <v>1675573</v>
      </c>
      <c r="E192" s="144">
        <v>251336</v>
      </c>
      <c r="F192" s="144"/>
      <c r="G192" s="144"/>
      <c r="H192" s="66">
        <f t="shared" si="82"/>
        <v>251336</v>
      </c>
      <c r="I192" s="144">
        <v>251336</v>
      </c>
      <c r="J192" s="66">
        <f t="shared" si="60"/>
        <v>1424237</v>
      </c>
      <c r="K192" s="66">
        <f t="shared" si="83"/>
        <v>1424237</v>
      </c>
      <c r="L192" s="76">
        <f t="shared" si="84"/>
        <v>15.000002984053815</v>
      </c>
      <c r="M192" s="76">
        <f t="shared" si="85"/>
        <v>15.000002984053815</v>
      </c>
      <c r="N192" s="29"/>
      <c r="P192" s="95"/>
    </row>
    <row r="193" spans="1:16" s="94" customFormat="1" ht="20.100000000000001" customHeight="1" x14ac:dyDescent="0.25">
      <c r="A193" s="65" t="s">
        <v>174</v>
      </c>
      <c r="B193" s="144">
        <f>+[1]INVERSION!B95</f>
        <v>500000</v>
      </c>
      <c r="C193" s="144">
        <v>420000</v>
      </c>
      <c r="D193" s="144">
        <f t="shared" si="81"/>
        <v>420000</v>
      </c>
      <c r="E193" s="144">
        <v>0</v>
      </c>
      <c r="F193" s="144"/>
      <c r="G193" s="144"/>
      <c r="H193" s="66">
        <f t="shared" si="82"/>
        <v>0</v>
      </c>
      <c r="I193" s="144">
        <v>0</v>
      </c>
      <c r="J193" s="66">
        <f t="shared" si="60"/>
        <v>420000</v>
      </c>
      <c r="K193" s="66">
        <f t="shared" si="83"/>
        <v>420000</v>
      </c>
      <c r="L193" s="76">
        <f t="shared" si="84"/>
        <v>0</v>
      </c>
      <c r="M193" s="76">
        <f t="shared" si="85"/>
        <v>0</v>
      </c>
      <c r="N193" s="29"/>
      <c r="P193" s="95"/>
    </row>
    <row r="194" spans="1:16" s="60" customFormat="1" ht="20.100000000000001" customHeight="1" x14ac:dyDescent="0.2">
      <c r="A194" s="65" t="s">
        <v>175</v>
      </c>
      <c r="B194" s="144">
        <f>+[1]INVERSION!B96</f>
        <v>54000</v>
      </c>
      <c r="C194" s="144">
        <v>106183</v>
      </c>
      <c r="D194" s="144">
        <f t="shared" si="81"/>
        <v>106183</v>
      </c>
      <c r="E194" s="144">
        <v>22264</v>
      </c>
      <c r="F194" s="144"/>
      <c r="G194" s="144"/>
      <c r="H194" s="66">
        <f t="shared" si="82"/>
        <v>22264</v>
      </c>
      <c r="I194" s="144">
        <v>22264</v>
      </c>
      <c r="J194" s="66">
        <f t="shared" si="60"/>
        <v>83919</v>
      </c>
      <c r="K194" s="66">
        <f t="shared" si="83"/>
        <v>83919</v>
      </c>
      <c r="L194" s="76">
        <f t="shared" si="84"/>
        <v>20.967574847197763</v>
      </c>
      <c r="M194" s="76">
        <f t="shared" si="85"/>
        <v>20.967574847197763</v>
      </c>
      <c r="N194" s="29"/>
      <c r="P194" s="61"/>
    </row>
    <row r="195" spans="1:16" s="60" customFormat="1" ht="20.100000000000001" customHeight="1" x14ac:dyDescent="0.2">
      <c r="A195" s="65" t="s">
        <v>176</v>
      </c>
      <c r="B195" s="144">
        <f>+[1]INVERSION!B97</f>
        <v>1222000</v>
      </c>
      <c r="C195" s="144">
        <v>351900</v>
      </c>
      <c r="D195" s="144">
        <f t="shared" si="81"/>
        <v>351900</v>
      </c>
      <c r="E195" s="144">
        <v>0</v>
      </c>
      <c r="F195" s="144"/>
      <c r="G195" s="144"/>
      <c r="H195" s="66">
        <f t="shared" si="82"/>
        <v>0</v>
      </c>
      <c r="I195" s="144">
        <v>0</v>
      </c>
      <c r="J195" s="66">
        <f t="shared" si="60"/>
        <v>351900</v>
      </c>
      <c r="K195" s="66">
        <f t="shared" si="83"/>
        <v>351900</v>
      </c>
      <c r="L195" s="76">
        <f t="shared" si="84"/>
        <v>0</v>
      </c>
      <c r="M195" s="76">
        <f t="shared" si="85"/>
        <v>0</v>
      </c>
      <c r="N195" s="29"/>
      <c r="P195" s="61"/>
    </row>
    <row r="196" spans="1:16" s="94" customFormat="1" ht="20.100000000000001" customHeight="1" x14ac:dyDescent="0.25">
      <c r="A196" s="65" t="s">
        <v>177</v>
      </c>
      <c r="B196" s="144">
        <f>+[1]INVERSION!B98</f>
        <v>1973535</v>
      </c>
      <c r="C196" s="144">
        <v>2148535</v>
      </c>
      <c r="D196" s="144">
        <f t="shared" si="81"/>
        <v>2148535</v>
      </c>
      <c r="E196" s="144">
        <v>272382</v>
      </c>
      <c r="F196" s="144"/>
      <c r="G196" s="144"/>
      <c r="H196" s="66">
        <f t="shared" si="82"/>
        <v>272382</v>
      </c>
      <c r="I196" s="144">
        <v>123901</v>
      </c>
      <c r="J196" s="66">
        <f t="shared" si="60"/>
        <v>1876153</v>
      </c>
      <c r="K196" s="66">
        <f t="shared" si="83"/>
        <v>1876153</v>
      </c>
      <c r="L196" s="76">
        <f t="shared" si="84"/>
        <v>12.677568668883682</v>
      </c>
      <c r="M196" s="76">
        <f t="shared" si="85"/>
        <v>12.677568668883682</v>
      </c>
      <c r="N196" s="29"/>
      <c r="P196" s="95"/>
    </row>
    <row r="197" spans="1:16" s="94" customFormat="1" ht="20.100000000000001" customHeight="1" x14ac:dyDescent="0.25">
      <c r="A197" s="65" t="s">
        <v>178</v>
      </c>
      <c r="B197" s="144">
        <v>500000</v>
      </c>
      <c r="C197" s="144">
        <v>502689</v>
      </c>
      <c r="D197" s="144">
        <f t="shared" si="81"/>
        <v>502689</v>
      </c>
      <c r="E197" s="144">
        <v>232425</v>
      </c>
      <c r="F197" s="144"/>
      <c r="G197" s="144"/>
      <c r="H197" s="66">
        <f t="shared" si="82"/>
        <v>232425</v>
      </c>
      <c r="I197" s="144">
        <v>72469</v>
      </c>
      <c r="J197" s="66">
        <f t="shared" si="60"/>
        <v>270264</v>
      </c>
      <c r="K197" s="66">
        <f t="shared" si="83"/>
        <v>270264</v>
      </c>
      <c r="L197" s="76">
        <f t="shared" si="84"/>
        <v>46.236340958326124</v>
      </c>
      <c r="M197" s="76">
        <f t="shared" si="85"/>
        <v>46.236340958326124</v>
      </c>
      <c r="N197" s="29"/>
      <c r="P197" s="95"/>
    </row>
    <row r="198" spans="1:16" s="94" customFormat="1" hidden="1" x14ac:dyDescent="0.25">
      <c r="A198" s="83" t="str">
        <f>+[1]INVERSION!A100</f>
        <v xml:space="preserve">   Mejoras existentes al Mercado Agricola Central</v>
      </c>
      <c r="B198" s="144"/>
      <c r="C198" s="144"/>
      <c r="D198" s="144">
        <f t="shared" si="81"/>
        <v>0</v>
      </c>
      <c r="E198" s="144"/>
      <c r="F198" s="144"/>
      <c r="G198" s="144"/>
      <c r="H198" s="66">
        <f t="shared" si="82"/>
        <v>0</v>
      </c>
      <c r="I198" s="144"/>
      <c r="J198" s="66">
        <f t="shared" si="60"/>
        <v>0</v>
      </c>
      <c r="K198" s="66">
        <f t="shared" si="83"/>
        <v>0</v>
      </c>
      <c r="L198" s="76" t="e">
        <f t="shared" si="84"/>
        <v>#DIV/0!</v>
      </c>
      <c r="M198" s="76" t="e">
        <f t="shared" si="85"/>
        <v>#DIV/0!</v>
      </c>
      <c r="N198" s="29"/>
      <c r="P198" s="95"/>
    </row>
    <row r="199" spans="1:16" s="94" customFormat="1" ht="20.100000000000001" customHeight="1" x14ac:dyDescent="0.25">
      <c r="A199" s="65" t="s">
        <v>179</v>
      </c>
      <c r="B199" s="144">
        <f>+[1]INVERSION!B101</f>
        <v>4000000</v>
      </c>
      <c r="C199" s="144">
        <v>4000000</v>
      </c>
      <c r="D199" s="144">
        <f t="shared" si="81"/>
        <v>4000000</v>
      </c>
      <c r="E199" s="144">
        <v>0</v>
      </c>
      <c r="F199" s="144"/>
      <c r="G199" s="144"/>
      <c r="H199" s="66">
        <f t="shared" si="82"/>
        <v>0</v>
      </c>
      <c r="I199" s="144">
        <v>0</v>
      </c>
      <c r="J199" s="66">
        <f t="shared" si="60"/>
        <v>4000000</v>
      </c>
      <c r="K199" s="66">
        <f t="shared" si="83"/>
        <v>4000000</v>
      </c>
      <c r="L199" s="76">
        <f t="shared" si="84"/>
        <v>0</v>
      </c>
      <c r="M199" s="76">
        <f t="shared" si="85"/>
        <v>0</v>
      </c>
      <c r="N199" s="29"/>
      <c r="P199" s="95"/>
    </row>
    <row r="200" spans="1:16" s="92" customFormat="1" ht="20.100000000000001" customHeight="1" x14ac:dyDescent="0.25">
      <c r="A200" s="65" t="s">
        <v>180</v>
      </c>
      <c r="B200" s="143">
        <f>+[1]INVERSION!B102</f>
        <v>5000000</v>
      </c>
      <c r="C200" s="144">
        <v>1695821</v>
      </c>
      <c r="D200" s="144">
        <f t="shared" si="81"/>
        <v>1695821</v>
      </c>
      <c r="E200" s="144">
        <v>0</v>
      </c>
      <c r="F200" s="144"/>
      <c r="G200" s="144"/>
      <c r="H200" s="66">
        <f t="shared" si="82"/>
        <v>0</v>
      </c>
      <c r="I200" s="144">
        <v>0</v>
      </c>
      <c r="J200" s="66">
        <f t="shared" si="60"/>
        <v>1695821</v>
      </c>
      <c r="K200" s="66">
        <f t="shared" si="83"/>
        <v>1695821</v>
      </c>
      <c r="L200" s="76">
        <f t="shared" si="84"/>
        <v>0</v>
      </c>
      <c r="M200" s="76">
        <f t="shared" si="85"/>
        <v>0</v>
      </c>
      <c r="N200" s="29"/>
      <c r="P200" s="93"/>
    </row>
    <row r="201" spans="1:16" s="92" customFormat="1" ht="20.100000000000001" customHeight="1" x14ac:dyDescent="0.25">
      <c r="A201" s="65" t="s">
        <v>181</v>
      </c>
      <c r="B201" s="143">
        <v>0</v>
      </c>
      <c r="C201" s="144">
        <v>3615001</v>
      </c>
      <c r="D201" s="144">
        <f t="shared" si="81"/>
        <v>3615001</v>
      </c>
      <c r="E201" s="144">
        <v>2410000</v>
      </c>
      <c r="F201" s="144"/>
      <c r="G201" s="144"/>
      <c r="H201" s="66">
        <f t="shared" si="82"/>
        <v>2410000</v>
      </c>
      <c r="I201" s="144">
        <v>2410000</v>
      </c>
      <c r="J201" s="66">
        <f t="shared" si="60"/>
        <v>1205001</v>
      </c>
      <c r="K201" s="66">
        <f t="shared" si="83"/>
        <v>1205001</v>
      </c>
      <c r="L201" s="76">
        <f t="shared" si="84"/>
        <v>66.66664822499358</v>
      </c>
      <c r="M201" s="76">
        <f t="shared" si="85"/>
        <v>66.66664822499358</v>
      </c>
      <c r="N201" s="29"/>
      <c r="P201" s="93"/>
    </row>
    <row r="202" spans="1:16" s="92" customFormat="1" ht="20.100000000000001" customHeight="1" x14ac:dyDescent="0.25">
      <c r="A202" s="65" t="s">
        <v>182</v>
      </c>
      <c r="B202" s="143">
        <v>0</v>
      </c>
      <c r="C202" s="144">
        <v>765338</v>
      </c>
      <c r="D202" s="144">
        <f t="shared" si="81"/>
        <v>765338</v>
      </c>
      <c r="E202" s="144">
        <v>404819</v>
      </c>
      <c r="F202" s="144"/>
      <c r="G202" s="144"/>
      <c r="H202" s="66">
        <f t="shared" si="82"/>
        <v>404819</v>
      </c>
      <c r="I202" s="144">
        <v>208143</v>
      </c>
      <c r="J202" s="66">
        <f t="shared" ref="J202:J231" si="86">+D202-H202</f>
        <v>360519</v>
      </c>
      <c r="K202" s="66">
        <f t="shared" si="83"/>
        <v>360519</v>
      </c>
      <c r="L202" s="76">
        <f t="shared" si="84"/>
        <v>52.894146115833784</v>
      </c>
      <c r="M202" s="76">
        <f t="shared" si="85"/>
        <v>52.894146115833784</v>
      </c>
      <c r="N202" s="29"/>
      <c r="P202" s="93"/>
    </row>
    <row r="203" spans="1:16" s="92" customFormat="1" ht="20.100000000000001" customHeight="1" x14ac:dyDescent="0.25">
      <c r="A203" s="65" t="s">
        <v>183</v>
      </c>
      <c r="B203" s="143">
        <v>0</v>
      </c>
      <c r="C203" s="144">
        <v>270000</v>
      </c>
      <c r="D203" s="144">
        <f t="shared" si="81"/>
        <v>270000</v>
      </c>
      <c r="E203" s="144">
        <v>19598</v>
      </c>
      <c r="F203" s="144"/>
      <c r="G203" s="144"/>
      <c r="H203" s="66">
        <f t="shared" si="82"/>
        <v>19598</v>
      </c>
      <c r="I203" s="144">
        <v>0</v>
      </c>
      <c r="J203" s="66">
        <f t="shared" si="86"/>
        <v>250402</v>
      </c>
      <c r="K203" s="66">
        <f t="shared" si="83"/>
        <v>250402</v>
      </c>
      <c r="L203" s="76">
        <f t="shared" si="84"/>
        <v>7.2585185185185184</v>
      </c>
      <c r="M203" s="76">
        <f t="shared" si="85"/>
        <v>7.2585185185185184</v>
      </c>
      <c r="N203" s="29"/>
      <c r="P203" s="93"/>
    </row>
    <row r="204" spans="1:16" s="92" customFormat="1" ht="20.100000000000001" customHeight="1" x14ac:dyDescent="0.25">
      <c r="A204" s="65" t="s">
        <v>184</v>
      </c>
      <c r="B204" s="143">
        <v>0</v>
      </c>
      <c r="C204" s="144">
        <v>255025</v>
      </c>
      <c r="D204" s="144">
        <f t="shared" si="81"/>
        <v>255025</v>
      </c>
      <c r="E204" s="144">
        <v>159810</v>
      </c>
      <c r="F204" s="144"/>
      <c r="G204" s="144"/>
      <c r="H204" s="66">
        <f t="shared" si="82"/>
        <v>159810</v>
      </c>
      <c r="I204" s="144">
        <v>115424</v>
      </c>
      <c r="J204" s="66">
        <f t="shared" si="86"/>
        <v>95215</v>
      </c>
      <c r="K204" s="66">
        <f t="shared" si="83"/>
        <v>95215</v>
      </c>
      <c r="L204" s="76">
        <f t="shared" si="84"/>
        <v>62.664444662288012</v>
      </c>
      <c r="M204" s="76">
        <f t="shared" si="85"/>
        <v>62.664444662288012</v>
      </c>
      <c r="N204" s="29"/>
      <c r="P204" s="93"/>
    </row>
    <row r="205" spans="1:16" s="92" customFormat="1" ht="20.100000000000001" customHeight="1" x14ac:dyDescent="0.25">
      <c r="A205" s="65" t="s">
        <v>185</v>
      </c>
      <c r="B205" s="143">
        <v>0</v>
      </c>
      <c r="C205" s="144">
        <v>45300</v>
      </c>
      <c r="D205" s="144">
        <f t="shared" si="81"/>
        <v>45300</v>
      </c>
      <c r="E205" s="144">
        <v>40649</v>
      </c>
      <c r="F205" s="144"/>
      <c r="G205" s="144"/>
      <c r="H205" s="66">
        <f t="shared" si="82"/>
        <v>40649</v>
      </c>
      <c r="I205" s="144">
        <v>0</v>
      </c>
      <c r="J205" s="66">
        <f t="shared" si="86"/>
        <v>4651</v>
      </c>
      <c r="K205" s="66">
        <f t="shared" si="83"/>
        <v>4651</v>
      </c>
      <c r="L205" s="76">
        <f t="shared" si="84"/>
        <v>89.732891832229583</v>
      </c>
      <c r="M205" s="76">
        <f t="shared" si="85"/>
        <v>89.732891832229583</v>
      </c>
      <c r="N205" s="29"/>
      <c r="P205" s="93"/>
    </row>
    <row r="206" spans="1:16" s="92" customFormat="1" ht="20.100000000000001" customHeight="1" x14ac:dyDescent="0.25">
      <c r="A206" s="65" t="s">
        <v>186</v>
      </c>
      <c r="B206" s="143">
        <v>0</v>
      </c>
      <c r="C206" s="144">
        <v>100000</v>
      </c>
      <c r="D206" s="144">
        <f t="shared" si="81"/>
        <v>100000</v>
      </c>
      <c r="E206" s="144">
        <v>0</v>
      </c>
      <c r="F206" s="144"/>
      <c r="G206" s="144"/>
      <c r="H206" s="66">
        <f t="shared" si="82"/>
        <v>0</v>
      </c>
      <c r="I206" s="144">
        <v>0</v>
      </c>
      <c r="J206" s="66">
        <f t="shared" si="86"/>
        <v>100000</v>
      </c>
      <c r="K206" s="66">
        <f t="shared" si="83"/>
        <v>100000</v>
      </c>
      <c r="L206" s="76">
        <f t="shared" si="84"/>
        <v>0</v>
      </c>
      <c r="M206" s="76">
        <f t="shared" si="85"/>
        <v>0</v>
      </c>
      <c r="N206" s="29"/>
      <c r="P206" s="93"/>
    </row>
    <row r="207" spans="1:16" s="92" customFormat="1" ht="20.100000000000001" customHeight="1" x14ac:dyDescent="0.25">
      <c r="A207" s="65" t="s">
        <v>187</v>
      </c>
      <c r="B207" s="143">
        <v>0</v>
      </c>
      <c r="C207" s="144">
        <v>100000</v>
      </c>
      <c r="D207" s="144">
        <f t="shared" si="81"/>
        <v>100000</v>
      </c>
      <c r="E207" s="144">
        <v>0</v>
      </c>
      <c r="F207" s="144"/>
      <c r="G207" s="144"/>
      <c r="H207" s="66">
        <f t="shared" si="82"/>
        <v>0</v>
      </c>
      <c r="I207" s="144">
        <v>0</v>
      </c>
      <c r="J207" s="66">
        <f t="shared" si="86"/>
        <v>100000</v>
      </c>
      <c r="K207" s="66">
        <f t="shared" si="83"/>
        <v>100000</v>
      </c>
      <c r="L207" s="76">
        <f t="shared" si="84"/>
        <v>0</v>
      </c>
      <c r="M207" s="76">
        <f t="shared" si="85"/>
        <v>0</v>
      </c>
      <c r="N207" s="29"/>
      <c r="P207" s="93"/>
    </row>
    <row r="208" spans="1:16" s="92" customFormat="1" ht="20.100000000000001" customHeight="1" x14ac:dyDescent="0.25">
      <c r="A208" s="65" t="s">
        <v>188</v>
      </c>
      <c r="B208" s="143">
        <v>0</v>
      </c>
      <c r="C208" s="144">
        <v>100000</v>
      </c>
      <c r="D208" s="144">
        <f t="shared" si="81"/>
        <v>100000</v>
      </c>
      <c r="E208" s="144">
        <v>0</v>
      </c>
      <c r="F208" s="144"/>
      <c r="G208" s="144"/>
      <c r="H208" s="66">
        <f t="shared" si="82"/>
        <v>0</v>
      </c>
      <c r="I208" s="144">
        <v>0</v>
      </c>
      <c r="J208" s="66">
        <f t="shared" si="86"/>
        <v>100000</v>
      </c>
      <c r="K208" s="66">
        <f t="shared" si="83"/>
        <v>100000</v>
      </c>
      <c r="L208" s="76">
        <f t="shared" si="84"/>
        <v>0</v>
      </c>
      <c r="M208" s="76">
        <f t="shared" si="85"/>
        <v>0</v>
      </c>
      <c r="N208" s="29"/>
      <c r="P208" s="93"/>
    </row>
    <row r="209" spans="1:16" s="92" customFormat="1" ht="20.100000000000001" customHeight="1" x14ac:dyDescent="0.25">
      <c r="A209" s="65" t="s">
        <v>189</v>
      </c>
      <c r="B209" s="143">
        <v>0</v>
      </c>
      <c r="C209" s="144">
        <v>100000</v>
      </c>
      <c r="D209" s="144">
        <f t="shared" si="81"/>
        <v>100000</v>
      </c>
      <c r="E209" s="144">
        <v>0</v>
      </c>
      <c r="F209" s="144"/>
      <c r="G209" s="144"/>
      <c r="H209" s="66">
        <f t="shared" si="82"/>
        <v>0</v>
      </c>
      <c r="I209" s="144">
        <v>0</v>
      </c>
      <c r="J209" s="66">
        <f t="shared" si="86"/>
        <v>100000</v>
      </c>
      <c r="K209" s="66">
        <f t="shared" si="83"/>
        <v>100000</v>
      </c>
      <c r="L209" s="76">
        <f t="shared" si="84"/>
        <v>0</v>
      </c>
      <c r="M209" s="76">
        <f t="shared" si="85"/>
        <v>0</v>
      </c>
      <c r="N209" s="29"/>
      <c r="P209" s="93"/>
    </row>
    <row r="210" spans="1:16" s="92" customFormat="1" ht="20.100000000000001" customHeight="1" x14ac:dyDescent="0.25">
      <c r="A210" s="65" t="s">
        <v>190</v>
      </c>
      <c r="B210" s="143">
        <v>0</v>
      </c>
      <c r="C210" s="144">
        <v>338800</v>
      </c>
      <c r="D210" s="144">
        <f t="shared" si="81"/>
        <v>338800</v>
      </c>
      <c r="E210" s="144">
        <v>0</v>
      </c>
      <c r="F210" s="144"/>
      <c r="G210" s="144"/>
      <c r="H210" s="66">
        <f t="shared" si="82"/>
        <v>0</v>
      </c>
      <c r="I210" s="144">
        <v>0</v>
      </c>
      <c r="J210" s="66">
        <f t="shared" si="86"/>
        <v>338800</v>
      </c>
      <c r="K210" s="66">
        <f t="shared" si="83"/>
        <v>338800</v>
      </c>
      <c r="L210" s="76">
        <f t="shared" si="84"/>
        <v>0</v>
      </c>
      <c r="M210" s="76">
        <f t="shared" si="85"/>
        <v>0</v>
      </c>
      <c r="N210" s="29"/>
      <c r="P210" s="93"/>
    </row>
    <row r="211" spans="1:16" s="92" customFormat="1" ht="20.100000000000001" customHeight="1" x14ac:dyDescent="0.25">
      <c r="A211" s="65" t="s">
        <v>191</v>
      </c>
      <c r="B211" s="143">
        <v>0</v>
      </c>
      <c r="C211" s="144">
        <v>400000</v>
      </c>
      <c r="D211" s="144">
        <f t="shared" si="81"/>
        <v>400000</v>
      </c>
      <c r="E211" s="144">
        <v>0</v>
      </c>
      <c r="F211" s="144"/>
      <c r="G211" s="144"/>
      <c r="H211" s="66">
        <f t="shared" si="82"/>
        <v>0</v>
      </c>
      <c r="I211" s="144">
        <v>0</v>
      </c>
      <c r="J211" s="66">
        <f t="shared" si="86"/>
        <v>400000</v>
      </c>
      <c r="K211" s="66">
        <f t="shared" si="83"/>
        <v>400000</v>
      </c>
      <c r="L211" s="76">
        <f t="shared" si="84"/>
        <v>0</v>
      </c>
      <c r="M211" s="76">
        <f t="shared" si="85"/>
        <v>0</v>
      </c>
      <c r="N211" s="29"/>
      <c r="P211" s="93"/>
    </row>
    <row r="212" spans="1:16" s="92" customFormat="1" ht="20.100000000000001" customHeight="1" x14ac:dyDescent="0.25">
      <c r="A212" s="65" t="s">
        <v>192</v>
      </c>
      <c r="B212" s="143">
        <v>0</v>
      </c>
      <c r="C212" s="144">
        <v>92735</v>
      </c>
      <c r="D212" s="144">
        <f t="shared" si="81"/>
        <v>92735</v>
      </c>
      <c r="E212" s="144">
        <v>0</v>
      </c>
      <c r="F212" s="144"/>
      <c r="G212" s="144"/>
      <c r="H212" s="66">
        <f t="shared" si="82"/>
        <v>0</v>
      </c>
      <c r="I212" s="144">
        <v>0</v>
      </c>
      <c r="J212" s="66">
        <f t="shared" si="86"/>
        <v>92735</v>
      </c>
      <c r="K212" s="66">
        <f t="shared" si="83"/>
        <v>92735</v>
      </c>
      <c r="L212" s="76">
        <f t="shared" si="84"/>
        <v>0</v>
      </c>
      <c r="M212" s="76">
        <f t="shared" si="85"/>
        <v>0</v>
      </c>
      <c r="N212" s="29"/>
      <c r="P212" s="93"/>
    </row>
    <row r="213" spans="1:16" s="92" customFormat="1" ht="20.100000000000001" customHeight="1" x14ac:dyDescent="0.25">
      <c r="A213" s="65" t="s">
        <v>193</v>
      </c>
      <c r="B213" s="143">
        <v>0</v>
      </c>
      <c r="C213" s="144">
        <v>600000</v>
      </c>
      <c r="D213" s="144">
        <f t="shared" si="81"/>
        <v>600000</v>
      </c>
      <c r="E213" s="144">
        <v>0</v>
      </c>
      <c r="F213" s="144"/>
      <c r="G213" s="144"/>
      <c r="H213" s="66">
        <f t="shared" si="82"/>
        <v>0</v>
      </c>
      <c r="I213" s="144">
        <v>0</v>
      </c>
      <c r="J213" s="66">
        <f t="shared" si="86"/>
        <v>600000</v>
      </c>
      <c r="K213" s="66">
        <f t="shared" si="83"/>
        <v>600000</v>
      </c>
      <c r="L213" s="76">
        <f t="shared" si="84"/>
        <v>0</v>
      </c>
      <c r="M213" s="76">
        <f t="shared" si="85"/>
        <v>0</v>
      </c>
      <c r="N213" s="29"/>
      <c r="P213" s="93"/>
    </row>
    <row r="214" spans="1:16" s="92" customFormat="1" ht="20.100000000000001" customHeight="1" x14ac:dyDescent="0.25">
      <c r="A214" s="65" t="s">
        <v>194</v>
      </c>
      <c r="B214" s="143">
        <v>0</v>
      </c>
      <c r="C214" s="144">
        <v>500000</v>
      </c>
      <c r="D214" s="144">
        <f t="shared" si="81"/>
        <v>500000</v>
      </c>
      <c r="E214" s="144">
        <v>0</v>
      </c>
      <c r="F214" s="144"/>
      <c r="G214" s="144"/>
      <c r="H214" s="66">
        <f t="shared" si="82"/>
        <v>0</v>
      </c>
      <c r="I214" s="144">
        <v>0</v>
      </c>
      <c r="J214" s="66">
        <f t="shared" si="86"/>
        <v>500000</v>
      </c>
      <c r="K214" s="66">
        <f t="shared" si="83"/>
        <v>500000</v>
      </c>
      <c r="L214" s="76">
        <f t="shared" si="84"/>
        <v>0</v>
      </c>
      <c r="M214" s="76">
        <f t="shared" si="85"/>
        <v>0</v>
      </c>
      <c r="N214" s="29"/>
      <c r="P214" s="93"/>
    </row>
    <row r="215" spans="1:16" s="92" customFormat="1" ht="20.100000000000001" customHeight="1" x14ac:dyDescent="0.25">
      <c r="A215" s="65" t="s">
        <v>195</v>
      </c>
      <c r="B215" s="143">
        <v>0</v>
      </c>
      <c r="C215" s="144">
        <v>0</v>
      </c>
      <c r="D215" s="144">
        <v>0</v>
      </c>
      <c r="E215" s="144">
        <v>0</v>
      </c>
      <c r="F215" s="144"/>
      <c r="G215" s="144"/>
      <c r="H215" s="66">
        <f t="shared" si="82"/>
        <v>0</v>
      </c>
      <c r="I215" s="144">
        <v>0</v>
      </c>
      <c r="J215" s="66">
        <f t="shared" si="86"/>
        <v>0</v>
      </c>
      <c r="K215" s="66">
        <f t="shared" si="83"/>
        <v>0</v>
      </c>
      <c r="L215" s="76" t="e">
        <f t="shared" si="84"/>
        <v>#DIV/0!</v>
      </c>
      <c r="M215" s="76" t="e">
        <f t="shared" si="85"/>
        <v>#DIV/0!</v>
      </c>
      <c r="N215" s="29"/>
      <c r="P215" s="93"/>
    </row>
    <row r="216" spans="1:16" s="92" customFormat="1" ht="20.100000000000001" customHeight="1" x14ac:dyDescent="0.25">
      <c r="A216" s="65" t="s">
        <v>196</v>
      </c>
      <c r="B216" s="143">
        <v>0</v>
      </c>
      <c r="C216" s="144">
        <v>0</v>
      </c>
      <c r="D216" s="144">
        <f t="shared" si="81"/>
        <v>0</v>
      </c>
      <c r="E216" s="144">
        <v>0</v>
      </c>
      <c r="F216" s="144"/>
      <c r="G216" s="144"/>
      <c r="H216" s="66">
        <f t="shared" si="82"/>
        <v>0</v>
      </c>
      <c r="I216" s="144">
        <v>0</v>
      </c>
      <c r="J216" s="66">
        <f t="shared" si="86"/>
        <v>0</v>
      </c>
      <c r="K216" s="66">
        <f t="shared" si="83"/>
        <v>0</v>
      </c>
      <c r="L216" s="76" t="e">
        <f t="shared" si="84"/>
        <v>#DIV/0!</v>
      </c>
      <c r="M216" s="76" t="e">
        <f t="shared" si="85"/>
        <v>#DIV/0!</v>
      </c>
      <c r="N216" s="29"/>
      <c r="P216" s="93"/>
    </row>
    <row r="217" spans="1:16" s="92" customFormat="1" ht="20.100000000000001" customHeight="1" x14ac:dyDescent="0.25">
      <c r="A217" s="65" t="s">
        <v>197</v>
      </c>
      <c r="B217" s="143">
        <v>0</v>
      </c>
      <c r="C217" s="144">
        <v>370000</v>
      </c>
      <c r="D217" s="144">
        <f t="shared" si="81"/>
        <v>370000</v>
      </c>
      <c r="E217" s="144">
        <v>0</v>
      </c>
      <c r="F217" s="144"/>
      <c r="G217" s="144"/>
      <c r="H217" s="66">
        <f t="shared" si="82"/>
        <v>0</v>
      </c>
      <c r="I217" s="144">
        <v>0</v>
      </c>
      <c r="J217" s="66">
        <f t="shared" si="86"/>
        <v>370000</v>
      </c>
      <c r="K217" s="66">
        <f t="shared" si="83"/>
        <v>370000</v>
      </c>
      <c r="L217" s="76">
        <f t="shared" si="84"/>
        <v>0</v>
      </c>
      <c r="M217" s="76">
        <f t="shared" si="85"/>
        <v>0</v>
      </c>
      <c r="N217" s="29"/>
      <c r="P217" s="93"/>
    </row>
    <row r="218" spans="1:16" s="92" customFormat="1" ht="20.100000000000001" customHeight="1" x14ac:dyDescent="0.25">
      <c r="A218" s="65" t="s">
        <v>198</v>
      </c>
      <c r="B218" s="143">
        <v>0</v>
      </c>
      <c r="C218" s="144">
        <v>49060</v>
      </c>
      <c r="D218" s="144">
        <f t="shared" si="81"/>
        <v>49060</v>
      </c>
      <c r="E218" s="144">
        <v>0</v>
      </c>
      <c r="F218" s="144"/>
      <c r="G218" s="144"/>
      <c r="H218" s="66">
        <f t="shared" si="82"/>
        <v>0</v>
      </c>
      <c r="I218" s="144">
        <v>0</v>
      </c>
      <c r="J218" s="66">
        <f t="shared" si="86"/>
        <v>49060</v>
      </c>
      <c r="K218" s="66">
        <f t="shared" si="83"/>
        <v>49060</v>
      </c>
      <c r="L218" s="76">
        <f t="shared" si="84"/>
        <v>0</v>
      </c>
      <c r="M218" s="76">
        <f t="shared" si="85"/>
        <v>0</v>
      </c>
      <c r="N218" s="29"/>
      <c r="P218" s="93"/>
    </row>
    <row r="219" spans="1:16" s="92" customFormat="1" ht="20.100000000000001" customHeight="1" x14ac:dyDescent="0.25">
      <c r="A219" s="65" t="s">
        <v>199</v>
      </c>
      <c r="B219" s="143">
        <v>0</v>
      </c>
      <c r="C219" s="144">
        <v>30000</v>
      </c>
      <c r="D219" s="144">
        <f t="shared" si="81"/>
        <v>30000</v>
      </c>
      <c r="E219" s="144">
        <v>21310</v>
      </c>
      <c r="F219" s="144"/>
      <c r="G219" s="144"/>
      <c r="H219" s="66">
        <f t="shared" si="82"/>
        <v>21310</v>
      </c>
      <c r="I219" s="144">
        <v>0</v>
      </c>
      <c r="J219" s="66">
        <f t="shared" si="86"/>
        <v>8690</v>
      </c>
      <c r="K219" s="66">
        <f t="shared" si="83"/>
        <v>8690</v>
      </c>
      <c r="L219" s="76">
        <f t="shared" si="84"/>
        <v>71.033333333333331</v>
      </c>
      <c r="M219" s="76">
        <f t="shared" si="85"/>
        <v>71.033333333333331</v>
      </c>
      <c r="N219" s="29"/>
      <c r="P219" s="93"/>
    </row>
    <row r="220" spans="1:16" s="92" customFormat="1" ht="20.100000000000001" customHeight="1" x14ac:dyDescent="0.25">
      <c r="A220" s="65" t="s">
        <v>200</v>
      </c>
      <c r="B220" s="143">
        <v>0</v>
      </c>
      <c r="C220" s="144">
        <v>280000</v>
      </c>
      <c r="D220" s="144">
        <f t="shared" si="81"/>
        <v>280000</v>
      </c>
      <c r="E220" s="144">
        <v>0</v>
      </c>
      <c r="F220" s="144"/>
      <c r="G220" s="144"/>
      <c r="H220" s="66">
        <f t="shared" si="82"/>
        <v>0</v>
      </c>
      <c r="I220" s="144">
        <v>0</v>
      </c>
      <c r="J220" s="66">
        <f t="shared" si="86"/>
        <v>280000</v>
      </c>
      <c r="K220" s="66">
        <f t="shared" si="83"/>
        <v>280000</v>
      </c>
      <c r="L220" s="76">
        <f t="shared" si="84"/>
        <v>0</v>
      </c>
      <c r="M220" s="76">
        <f t="shared" si="85"/>
        <v>0</v>
      </c>
      <c r="N220" s="29"/>
      <c r="P220" s="93"/>
    </row>
    <row r="221" spans="1:16" s="92" customFormat="1" ht="20.100000000000001" customHeight="1" x14ac:dyDescent="0.25">
      <c r="A221" s="65" t="s">
        <v>201</v>
      </c>
      <c r="B221" s="143">
        <v>0</v>
      </c>
      <c r="C221" s="144">
        <v>583900</v>
      </c>
      <c r="D221" s="144">
        <f t="shared" si="81"/>
        <v>583900</v>
      </c>
      <c r="E221" s="144">
        <v>0</v>
      </c>
      <c r="F221" s="144"/>
      <c r="G221" s="144"/>
      <c r="H221" s="66">
        <f t="shared" si="82"/>
        <v>0</v>
      </c>
      <c r="I221" s="144">
        <v>0</v>
      </c>
      <c r="J221" s="66">
        <f t="shared" si="86"/>
        <v>583900</v>
      </c>
      <c r="K221" s="66">
        <f t="shared" si="83"/>
        <v>583900</v>
      </c>
      <c r="L221" s="76">
        <f t="shared" si="84"/>
        <v>0</v>
      </c>
      <c r="M221" s="76">
        <f t="shared" si="85"/>
        <v>0</v>
      </c>
      <c r="N221" s="29"/>
      <c r="P221" s="93"/>
    </row>
    <row r="222" spans="1:16" s="92" customFormat="1" ht="20.100000000000001" customHeight="1" x14ac:dyDescent="0.25">
      <c r="A222" s="65" t="s">
        <v>202</v>
      </c>
      <c r="B222" s="143">
        <v>0</v>
      </c>
      <c r="C222" s="144">
        <v>500000</v>
      </c>
      <c r="D222" s="144">
        <f t="shared" si="81"/>
        <v>500000</v>
      </c>
      <c r="E222" s="144">
        <v>0</v>
      </c>
      <c r="F222" s="144"/>
      <c r="G222" s="144"/>
      <c r="H222" s="66">
        <f t="shared" si="82"/>
        <v>0</v>
      </c>
      <c r="I222" s="144">
        <v>0</v>
      </c>
      <c r="J222" s="66">
        <f t="shared" si="86"/>
        <v>500000</v>
      </c>
      <c r="K222" s="66">
        <f t="shared" si="83"/>
        <v>500000</v>
      </c>
      <c r="L222" s="76">
        <f t="shared" si="84"/>
        <v>0</v>
      </c>
      <c r="M222" s="76">
        <f t="shared" si="85"/>
        <v>0</v>
      </c>
      <c r="N222" s="29"/>
      <c r="P222" s="93"/>
    </row>
    <row r="223" spans="1:16" s="92" customFormat="1" ht="20.100000000000001" customHeight="1" x14ac:dyDescent="0.25">
      <c r="A223" s="65" t="s">
        <v>203</v>
      </c>
      <c r="B223" s="143">
        <v>0</v>
      </c>
      <c r="C223" s="144">
        <v>1000000</v>
      </c>
      <c r="D223" s="144">
        <f t="shared" si="81"/>
        <v>1000000</v>
      </c>
      <c r="E223" s="144">
        <v>0</v>
      </c>
      <c r="F223" s="144"/>
      <c r="G223" s="144"/>
      <c r="H223" s="66">
        <f t="shared" si="82"/>
        <v>0</v>
      </c>
      <c r="I223" s="144">
        <v>0</v>
      </c>
      <c r="J223" s="66">
        <f t="shared" si="86"/>
        <v>1000000</v>
      </c>
      <c r="K223" s="66">
        <f t="shared" si="83"/>
        <v>1000000</v>
      </c>
      <c r="L223" s="76">
        <f t="shared" si="84"/>
        <v>0</v>
      </c>
      <c r="M223" s="76">
        <f t="shared" si="85"/>
        <v>0</v>
      </c>
      <c r="N223" s="29"/>
      <c r="P223" s="93"/>
    </row>
    <row r="224" spans="1:16" s="92" customFormat="1" ht="20.100000000000001" customHeight="1" x14ac:dyDescent="0.25">
      <c r="A224" s="65" t="s">
        <v>204</v>
      </c>
      <c r="B224" s="143">
        <v>0</v>
      </c>
      <c r="C224" s="144">
        <v>264647</v>
      </c>
      <c r="D224" s="144">
        <f t="shared" si="81"/>
        <v>264647</v>
      </c>
      <c r="E224" s="144">
        <v>0</v>
      </c>
      <c r="F224" s="144"/>
      <c r="G224" s="144"/>
      <c r="H224" s="66">
        <f t="shared" si="82"/>
        <v>0</v>
      </c>
      <c r="I224" s="144">
        <v>0</v>
      </c>
      <c r="J224" s="66">
        <f>+D224-H224</f>
        <v>264647</v>
      </c>
      <c r="K224" s="66">
        <f t="shared" si="83"/>
        <v>264647</v>
      </c>
      <c r="L224" s="76">
        <f>+H224/D224*100</f>
        <v>0</v>
      </c>
      <c r="M224" s="76">
        <f t="shared" si="85"/>
        <v>0</v>
      </c>
      <c r="N224" s="29"/>
      <c r="P224" s="93"/>
    </row>
    <row r="225" spans="1:18" s="92" customFormat="1" ht="20.100000000000001" customHeight="1" x14ac:dyDescent="0.25">
      <c r="A225" s="65" t="s">
        <v>205</v>
      </c>
      <c r="B225" s="143">
        <v>0</v>
      </c>
      <c r="C225" s="144">
        <v>687073</v>
      </c>
      <c r="D225" s="144">
        <f t="shared" si="81"/>
        <v>687073</v>
      </c>
      <c r="E225" s="144">
        <v>687073</v>
      </c>
      <c r="F225" s="144"/>
      <c r="G225" s="144"/>
      <c r="H225" s="66">
        <f t="shared" si="82"/>
        <v>687073</v>
      </c>
      <c r="I225" s="144">
        <v>687073</v>
      </c>
      <c r="J225" s="66">
        <f>+D225-H225</f>
        <v>0</v>
      </c>
      <c r="K225" s="66">
        <f t="shared" si="83"/>
        <v>0</v>
      </c>
      <c r="L225" s="76">
        <f>+H225/D225*100</f>
        <v>100</v>
      </c>
      <c r="M225" s="76">
        <f t="shared" si="85"/>
        <v>100</v>
      </c>
      <c r="N225" s="29"/>
      <c r="P225" s="93"/>
    </row>
    <row r="226" spans="1:18" ht="24.95" customHeight="1" x14ac:dyDescent="0.2">
      <c r="A226" s="139" t="s">
        <v>206</v>
      </c>
      <c r="B226" s="140">
        <f>+B227</f>
        <v>0</v>
      </c>
      <c r="C226" s="140">
        <f t="shared" ref="C226:I226" si="87">+C227</f>
        <v>109230</v>
      </c>
      <c r="D226" s="140">
        <f t="shared" si="87"/>
        <v>109230</v>
      </c>
      <c r="E226" s="140">
        <f t="shared" si="87"/>
        <v>90796</v>
      </c>
      <c r="F226" s="140">
        <f t="shared" si="87"/>
        <v>0</v>
      </c>
      <c r="G226" s="141">
        <f t="shared" si="87"/>
        <v>0</v>
      </c>
      <c r="H226" s="63">
        <f t="shared" si="82"/>
        <v>90796</v>
      </c>
      <c r="I226" s="140">
        <f t="shared" si="87"/>
        <v>0</v>
      </c>
      <c r="J226" s="63">
        <f t="shared" si="86"/>
        <v>18434</v>
      </c>
      <c r="K226" s="63">
        <f t="shared" si="83"/>
        <v>18434</v>
      </c>
      <c r="L226" s="64">
        <f t="shared" si="84"/>
        <v>83.123683969605423</v>
      </c>
      <c r="M226" s="64">
        <f t="shared" si="85"/>
        <v>83.123683969605423</v>
      </c>
      <c r="N226" s="29"/>
    </row>
    <row r="227" spans="1:18" s="92" customFormat="1" ht="20.100000000000001" customHeight="1" x14ac:dyDescent="0.25">
      <c r="A227" s="91" t="s">
        <v>207</v>
      </c>
      <c r="B227" s="143">
        <v>0</v>
      </c>
      <c r="C227" s="143">
        <v>109230</v>
      </c>
      <c r="D227" s="143">
        <f>+C227</f>
        <v>109230</v>
      </c>
      <c r="E227" s="143">
        <v>90796</v>
      </c>
      <c r="F227" s="143"/>
      <c r="G227" s="144"/>
      <c r="H227" s="66">
        <f t="shared" si="82"/>
        <v>90796</v>
      </c>
      <c r="I227" s="144">
        <v>0</v>
      </c>
      <c r="J227" s="158">
        <f t="shared" si="86"/>
        <v>18434</v>
      </c>
      <c r="K227" s="158">
        <f t="shared" si="83"/>
        <v>18434</v>
      </c>
      <c r="L227" s="76">
        <f t="shared" si="84"/>
        <v>83.123683969605423</v>
      </c>
      <c r="M227" s="76">
        <f t="shared" si="85"/>
        <v>83.123683969605423</v>
      </c>
      <c r="N227" s="29"/>
      <c r="P227" s="93"/>
    </row>
    <row r="228" spans="1:18" s="93" customFormat="1" ht="30" customHeight="1" x14ac:dyDescent="0.25">
      <c r="A228" s="161" t="s">
        <v>208</v>
      </c>
      <c r="B228" s="162">
        <f t="shared" ref="B228:G228" si="88">+B229</f>
        <v>1598990</v>
      </c>
      <c r="C228" s="162">
        <f t="shared" si="88"/>
        <v>4309275</v>
      </c>
      <c r="D228" s="162">
        <f t="shared" si="88"/>
        <v>4309275</v>
      </c>
      <c r="E228" s="162">
        <f t="shared" si="88"/>
        <v>4235356</v>
      </c>
      <c r="F228" s="162">
        <f t="shared" si="88"/>
        <v>0</v>
      </c>
      <c r="G228" s="162">
        <f t="shared" si="88"/>
        <v>0</v>
      </c>
      <c r="H228" s="163">
        <f t="shared" si="82"/>
        <v>4235356</v>
      </c>
      <c r="I228" s="163">
        <f>+I229</f>
        <v>4235355</v>
      </c>
      <c r="J228" s="163">
        <f t="shared" si="86"/>
        <v>73919</v>
      </c>
      <c r="K228" s="163">
        <f t="shared" si="83"/>
        <v>73919</v>
      </c>
      <c r="L228" s="164">
        <f t="shared" si="84"/>
        <v>98.284653450986539</v>
      </c>
      <c r="M228" s="164">
        <f t="shared" si="85"/>
        <v>98.284653450986539</v>
      </c>
      <c r="N228" s="29"/>
    </row>
    <row r="229" spans="1:18" s="93" customFormat="1" ht="24.95" customHeight="1" x14ac:dyDescent="0.25">
      <c r="A229" s="139" t="s">
        <v>209</v>
      </c>
      <c r="B229" s="140">
        <f t="shared" ref="B229:G229" si="89">+B230+B231</f>
        <v>1598990</v>
      </c>
      <c r="C229" s="140">
        <f t="shared" si="89"/>
        <v>4309275</v>
      </c>
      <c r="D229" s="140">
        <f t="shared" si="89"/>
        <v>4309275</v>
      </c>
      <c r="E229" s="140">
        <f t="shared" si="89"/>
        <v>4235356</v>
      </c>
      <c r="F229" s="140">
        <f t="shared" si="89"/>
        <v>0</v>
      </c>
      <c r="G229" s="141">
        <f t="shared" si="89"/>
        <v>0</v>
      </c>
      <c r="H229" s="63">
        <f t="shared" si="82"/>
        <v>4235356</v>
      </c>
      <c r="I229" s="141">
        <f>+I230+I231</f>
        <v>4235355</v>
      </c>
      <c r="J229" s="63">
        <f t="shared" si="86"/>
        <v>73919</v>
      </c>
      <c r="K229" s="63">
        <f t="shared" si="83"/>
        <v>73919</v>
      </c>
      <c r="L229" s="64">
        <f t="shared" si="84"/>
        <v>98.284653450986539</v>
      </c>
      <c r="M229" s="64">
        <f t="shared" si="85"/>
        <v>98.284653450986539</v>
      </c>
      <c r="N229" s="29"/>
    </row>
    <row r="230" spans="1:18" s="93" customFormat="1" ht="20.100000000000001" customHeight="1" x14ac:dyDescent="0.25">
      <c r="A230" s="91" t="s">
        <v>210</v>
      </c>
      <c r="B230" s="143">
        <f>+[1]INVERSION!B104</f>
        <v>1598990</v>
      </c>
      <c r="C230" s="143">
        <v>4092597</v>
      </c>
      <c r="D230" s="143">
        <f>+C230</f>
        <v>4092597</v>
      </c>
      <c r="E230" s="143">
        <v>4030019</v>
      </c>
      <c r="F230" s="143"/>
      <c r="G230" s="144"/>
      <c r="H230" s="66">
        <f t="shared" si="82"/>
        <v>4030019</v>
      </c>
      <c r="I230" s="144">
        <v>4030018</v>
      </c>
      <c r="J230" s="66">
        <f t="shared" si="86"/>
        <v>62578</v>
      </c>
      <c r="K230" s="66">
        <f t="shared" si="83"/>
        <v>62578</v>
      </c>
      <c r="L230" s="76">
        <f t="shared" si="84"/>
        <v>98.470946443053151</v>
      </c>
      <c r="M230" s="76">
        <f t="shared" si="85"/>
        <v>98.470946443053151</v>
      </c>
      <c r="N230" s="29"/>
    </row>
    <row r="231" spans="1:18" ht="20.100000000000001" customHeight="1" x14ac:dyDescent="0.2">
      <c r="A231" s="91" t="s">
        <v>211</v>
      </c>
      <c r="B231" s="143">
        <v>0</v>
      </c>
      <c r="C231" s="144">
        <v>216678</v>
      </c>
      <c r="D231" s="143">
        <f>+C231</f>
        <v>216678</v>
      </c>
      <c r="E231" s="144">
        <v>205337</v>
      </c>
      <c r="F231" s="144"/>
      <c r="G231" s="144"/>
      <c r="H231" s="66">
        <f t="shared" si="82"/>
        <v>205337</v>
      </c>
      <c r="I231" s="144">
        <v>205337</v>
      </c>
      <c r="J231" s="66">
        <f t="shared" si="86"/>
        <v>11341</v>
      </c>
      <c r="K231" s="66">
        <f t="shared" si="83"/>
        <v>11341</v>
      </c>
      <c r="L231" s="76">
        <f t="shared" si="84"/>
        <v>94.765966087927708</v>
      </c>
      <c r="M231" s="76">
        <f t="shared" si="85"/>
        <v>94.765966087927708</v>
      </c>
      <c r="N231" s="29"/>
    </row>
    <row r="232" spans="1:18" ht="7.5" customHeight="1" x14ac:dyDescent="0.2">
      <c r="A232" s="170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2"/>
    </row>
    <row r="234" spans="1:18" x14ac:dyDescent="0.25">
      <c r="D234" s="92" t="s">
        <v>9</v>
      </c>
    </row>
    <row r="236" spans="1:18" x14ac:dyDescent="0.25">
      <c r="P236" s="19">
        <v>247367.74</v>
      </c>
      <c r="Q236" s="19">
        <v>247367.74</v>
      </c>
      <c r="R236" s="19">
        <f>+Q236-P236</f>
        <v>0</v>
      </c>
    </row>
    <row r="237" spans="1:18" x14ac:dyDescent="0.25">
      <c r="P237" s="19">
        <v>0.26</v>
      </c>
      <c r="Q237" s="19"/>
      <c r="R237" s="19">
        <f t="shared" ref="R237:R294" si="90">+Q237-P237</f>
        <v>-0.26</v>
      </c>
    </row>
    <row r="238" spans="1:18" x14ac:dyDescent="0.25">
      <c r="P238" s="19">
        <v>45475</v>
      </c>
      <c r="Q238" s="19"/>
      <c r="R238" s="19">
        <f t="shared" si="90"/>
        <v>-45475</v>
      </c>
    </row>
    <row r="239" spans="1:18" x14ac:dyDescent="0.25">
      <c r="P239" s="19">
        <v>23155</v>
      </c>
      <c r="Q239" s="19">
        <v>23155</v>
      </c>
      <c r="R239" s="19">
        <f t="shared" si="90"/>
        <v>0</v>
      </c>
    </row>
    <row r="240" spans="1:18" x14ac:dyDescent="0.25">
      <c r="P240" s="19">
        <v>33230</v>
      </c>
      <c r="Q240" s="19">
        <v>33230</v>
      </c>
      <c r="R240" s="19">
        <f t="shared" si="90"/>
        <v>0</v>
      </c>
    </row>
    <row r="241" spans="1:19" x14ac:dyDescent="0.25">
      <c r="P241" s="19">
        <v>45000</v>
      </c>
      <c r="Q241" s="19"/>
      <c r="R241" s="19">
        <f t="shared" si="90"/>
        <v>-45000</v>
      </c>
    </row>
    <row r="242" spans="1:19" x14ac:dyDescent="0.25">
      <c r="P242" s="19">
        <v>255699</v>
      </c>
      <c r="Q242" s="19"/>
      <c r="R242" s="19">
        <f t="shared" si="90"/>
        <v>-255699</v>
      </c>
    </row>
    <row r="243" spans="1:19" x14ac:dyDescent="0.25">
      <c r="P243" s="19">
        <v>217.28</v>
      </c>
      <c r="Q243" s="19"/>
      <c r="R243" s="19">
        <f t="shared" si="90"/>
        <v>-217.28</v>
      </c>
    </row>
    <row r="244" spans="1:19" x14ac:dyDescent="0.25">
      <c r="P244" s="19">
        <v>764082.72</v>
      </c>
      <c r="Q244" s="19">
        <v>764082.72</v>
      </c>
      <c r="R244" s="19">
        <f t="shared" si="90"/>
        <v>0</v>
      </c>
    </row>
    <row r="245" spans="1:19" x14ac:dyDescent="0.25">
      <c r="P245" s="19">
        <v>203023</v>
      </c>
      <c r="Q245" s="19"/>
      <c r="R245" s="19">
        <f t="shared" si="90"/>
        <v>-203023</v>
      </c>
    </row>
    <row r="246" spans="1:19" x14ac:dyDescent="0.25">
      <c r="P246" s="19">
        <v>54377</v>
      </c>
      <c r="Q246" s="19">
        <v>54377</v>
      </c>
      <c r="R246" s="19">
        <f t="shared" si="90"/>
        <v>0</v>
      </c>
    </row>
    <row r="247" spans="1:19" x14ac:dyDescent="0.25">
      <c r="P247" s="19">
        <v>250000</v>
      </c>
      <c r="Q247" s="19">
        <v>250000</v>
      </c>
      <c r="R247" s="19">
        <f t="shared" si="90"/>
        <v>0</v>
      </c>
    </row>
    <row r="248" spans="1:19" x14ac:dyDescent="0.25">
      <c r="P248" s="19">
        <v>50000</v>
      </c>
      <c r="Q248" s="19">
        <v>50000</v>
      </c>
      <c r="R248" s="19">
        <f t="shared" si="90"/>
        <v>0</v>
      </c>
    </row>
    <row r="249" spans="1:19" x14ac:dyDescent="0.25">
      <c r="P249" s="19">
        <v>183000</v>
      </c>
      <c r="Q249" s="19">
        <v>183000</v>
      </c>
      <c r="R249" s="19">
        <f t="shared" si="90"/>
        <v>0</v>
      </c>
    </row>
    <row r="250" spans="1:19" x14ac:dyDescent="0.25">
      <c r="P250" s="19">
        <v>15000</v>
      </c>
      <c r="Q250" s="19"/>
      <c r="R250" s="19">
        <f t="shared" si="90"/>
        <v>-15000</v>
      </c>
    </row>
    <row r="251" spans="1:19" x14ac:dyDescent="0.25">
      <c r="P251" s="19">
        <v>150000</v>
      </c>
      <c r="Q251" s="19"/>
      <c r="R251" s="19">
        <f t="shared" si="90"/>
        <v>-150000</v>
      </c>
    </row>
    <row r="252" spans="1:19" x14ac:dyDescent="0.25">
      <c r="P252" s="19">
        <v>500</v>
      </c>
      <c r="Q252" s="19"/>
      <c r="R252" s="19">
        <f t="shared" si="90"/>
        <v>-500</v>
      </c>
    </row>
    <row r="253" spans="1:19" x14ac:dyDescent="0.25">
      <c r="P253" s="19">
        <v>60000</v>
      </c>
      <c r="Q253" s="19"/>
      <c r="R253" s="19">
        <f t="shared" si="90"/>
        <v>-60000</v>
      </c>
    </row>
    <row r="254" spans="1:19" x14ac:dyDescent="0.25">
      <c r="P254" s="19">
        <v>28540</v>
      </c>
      <c r="Q254" s="19">
        <v>28540</v>
      </c>
      <c r="R254" s="19">
        <f t="shared" si="90"/>
        <v>0</v>
      </c>
    </row>
    <row r="255" spans="1:19" s="92" customFormat="1" x14ac:dyDescent="0.25">
      <c r="A255"/>
      <c r="E255" s="95"/>
      <c r="F255" s="173"/>
      <c r="G255" s="93"/>
      <c r="H255" s="93"/>
      <c r="I255" s="95"/>
      <c r="L255" s="174"/>
      <c r="M255" s="174"/>
      <c r="N255"/>
      <c r="O255"/>
      <c r="P255" s="19">
        <v>0</v>
      </c>
      <c r="Q255" s="19"/>
      <c r="R255" s="19">
        <f t="shared" si="90"/>
        <v>0</v>
      </c>
      <c r="S255"/>
    </row>
    <row r="256" spans="1:19" x14ac:dyDescent="0.25">
      <c r="P256" s="19">
        <v>68500</v>
      </c>
      <c r="Q256" s="19">
        <v>68500</v>
      </c>
      <c r="R256" s="19">
        <f t="shared" si="90"/>
        <v>0</v>
      </c>
    </row>
    <row r="257" spans="16:18" x14ac:dyDescent="0.25">
      <c r="P257" s="19">
        <v>4000</v>
      </c>
      <c r="Q257" s="19"/>
      <c r="R257" s="19">
        <f t="shared" si="90"/>
        <v>-4000</v>
      </c>
    </row>
    <row r="258" spans="16:18" x14ac:dyDescent="0.25">
      <c r="P258" s="19">
        <v>27991.200000000001</v>
      </c>
      <c r="Q258" s="19">
        <v>27991.200000000001</v>
      </c>
      <c r="R258" s="19">
        <f t="shared" si="90"/>
        <v>0</v>
      </c>
    </row>
    <row r="259" spans="16:18" x14ac:dyDescent="0.25">
      <c r="P259" s="19">
        <v>45468.800000000003</v>
      </c>
      <c r="Q259" s="19"/>
      <c r="R259" s="19">
        <f t="shared" si="90"/>
        <v>-45468.800000000003</v>
      </c>
    </row>
    <row r="260" spans="16:18" x14ac:dyDescent="0.25">
      <c r="P260" s="19">
        <v>14980</v>
      </c>
      <c r="Q260" s="19">
        <v>14980</v>
      </c>
      <c r="R260" s="19">
        <f t="shared" si="90"/>
        <v>0</v>
      </c>
    </row>
    <row r="261" spans="16:18" x14ac:dyDescent="0.25">
      <c r="P261" s="19">
        <v>20</v>
      </c>
      <c r="Q261" s="19"/>
      <c r="R261" s="19">
        <f t="shared" si="90"/>
        <v>-20</v>
      </c>
    </row>
    <row r="262" spans="16:18" x14ac:dyDescent="0.25">
      <c r="P262" s="19">
        <v>25969</v>
      </c>
      <c r="Q262" s="19">
        <v>25969</v>
      </c>
      <c r="R262" s="19">
        <f t="shared" si="90"/>
        <v>0</v>
      </c>
    </row>
    <row r="263" spans="16:18" x14ac:dyDescent="0.25">
      <c r="P263" s="19">
        <v>212</v>
      </c>
      <c r="Q263" s="19"/>
      <c r="R263" s="19">
        <f t="shared" si="90"/>
        <v>-212</v>
      </c>
    </row>
    <row r="264" spans="16:18" x14ac:dyDescent="0.25">
      <c r="P264" s="19">
        <v>7788</v>
      </c>
      <c r="Q264" s="19">
        <v>7788</v>
      </c>
      <c r="R264" s="19">
        <f t="shared" si="90"/>
        <v>0</v>
      </c>
    </row>
    <row r="265" spans="16:18" x14ac:dyDescent="0.25">
      <c r="P265" s="19">
        <v>300</v>
      </c>
      <c r="Q265" s="19"/>
      <c r="R265" s="19">
        <f t="shared" si="90"/>
        <v>-300</v>
      </c>
    </row>
    <row r="266" spans="16:18" x14ac:dyDescent="0.25">
      <c r="P266" s="19">
        <v>4000</v>
      </c>
      <c r="Q266" s="19"/>
      <c r="R266" s="19">
        <f t="shared" si="90"/>
        <v>-4000</v>
      </c>
    </row>
    <row r="267" spans="16:18" x14ac:dyDescent="0.25">
      <c r="P267" s="19">
        <v>2500</v>
      </c>
      <c r="Q267" s="19"/>
      <c r="R267" s="19">
        <f t="shared" si="90"/>
        <v>-2500</v>
      </c>
    </row>
    <row r="268" spans="16:18" x14ac:dyDescent="0.25">
      <c r="P268" s="19">
        <v>242.5</v>
      </c>
      <c r="Q268" s="19">
        <v>242.5</v>
      </c>
      <c r="R268" s="19">
        <f t="shared" si="90"/>
        <v>0</v>
      </c>
    </row>
    <row r="269" spans="16:18" x14ac:dyDescent="0.25">
      <c r="P269" s="19">
        <v>257.5</v>
      </c>
      <c r="Q269" s="19"/>
      <c r="R269" s="19">
        <f t="shared" si="90"/>
        <v>-257.5</v>
      </c>
    </row>
    <row r="270" spans="16:18" x14ac:dyDescent="0.25">
      <c r="P270" s="19">
        <v>450.43</v>
      </c>
      <c r="Q270" s="19">
        <v>450.43</v>
      </c>
      <c r="R270" s="19">
        <f t="shared" si="90"/>
        <v>0</v>
      </c>
    </row>
    <row r="271" spans="16:18" x14ac:dyDescent="0.25">
      <c r="P271" s="19">
        <v>2249.5700000000002</v>
      </c>
      <c r="Q271" s="19"/>
      <c r="R271" s="19">
        <f t="shared" si="90"/>
        <v>-2249.5700000000002</v>
      </c>
    </row>
    <row r="272" spans="16:18" x14ac:dyDescent="0.25">
      <c r="P272" s="19">
        <v>29000</v>
      </c>
      <c r="Q272" s="19"/>
      <c r="R272" s="19">
        <f t="shared" si="90"/>
        <v>-29000</v>
      </c>
    </row>
    <row r="273" spans="16:18" x14ac:dyDescent="0.25">
      <c r="P273" s="19">
        <v>18423.900000000001</v>
      </c>
      <c r="Q273" s="19">
        <f>18423.9-11715</f>
        <v>6708.9000000000015</v>
      </c>
      <c r="R273" s="19">
        <f t="shared" si="90"/>
        <v>-11715</v>
      </c>
    </row>
    <row r="274" spans="16:18" x14ac:dyDescent="0.25">
      <c r="P274" s="19">
        <v>3681.1</v>
      </c>
      <c r="Q274" s="19"/>
      <c r="R274" s="19">
        <f t="shared" si="90"/>
        <v>-3681.1</v>
      </c>
    </row>
    <row r="275" spans="16:18" x14ac:dyDescent="0.25">
      <c r="P275" s="19">
        <v>10648.64</v>
      </c>
      <c r="Q275" s="19">
        <v>10648.64</v>
      </c>
      <c r="R275" s="19">
        <f t="shared" si="90"/>
        <v>0</v>
      </c>
    </row>
    <row r="276" spans="16:18" x14ac:dyDescent="0.25">
      <c r="P276" s="19">
        <v>651.36</v>
      </c>
      <c r="Q276" s="19"/>
      <c r="R276" s="19">
        <f t="shared" si="90"/>
        <v>-651.36</v>
      </c>
    </row>
    <row r="277" spans="16:18" x14ac:dyDescent="0.25">
      <c r="P277" s="19">
        <v>1200</v>
      </c>
      <c r="Q277" s="19"/>
      <c r="R277" s="19">
        <f t="shared" si="90"/>
        <v>-1200</v>
      </c>
    </row>
    <row r="278" spans="16:18" x14ac:dyDescent="0.25">
      <c r="P278" s="19">
        <v>43000</v>
      </c>
      <c r="Q278" s="19"/>
      <c r="R278" s="19">
        <f t="shared" si="90"/>
        <v>-43000</v>
      </c>
    </row>
    <row r="279" spans="16:18" x14ac:dyDescent="0.25">
      <c r="P279" s="19">
        <v>1275.98</v>
      </c>
      <c r="Q279" s="19">
        <v>1275.98</v>
      </c>
      <c r="R279" s="19">
        <f t="shared" si="90"/>
        <v>0</v>
      </c>
    </row>
    <row r="280" spans="16:18" x14ac:dyDescent="0.25">
      <c r="P280" s="19">
        <v>24.02</v>
      </c>
      <c r="Q280" s="19"/>
      <c r="R280" s="19">
        <f t="shared" si="90"/>
        <v>-24.02</v>
      </c>
    </row>
    <row r="281" spans="16:18" x14ac:dyDescent="0.25">
      <c r="P281" s="19">
        <v>1230.5</v>
      </c>
      <c r="Q281" s="19">
        <v>1230.5</v>
      </c>
      <c r="R281" s="19">
        <f t="shared" si="90"/>
        <v>0</v>
      </c>
    </row>
    <row r="282" spans="16:18" x14ac:dyDescent="0.25">
      <c r="P282" s="19">
        <v>469.5</v>
      </c>
      <c r="Q282" s="19"/>
      <c r="R282" s="19">
        <f t="shared" si="90"/>
        <v>-469.5</v>
      </c>
    </row>
    <row r="283" spans="16:18" x14ac:dyDescent="0.25">
      <c r="P283" s="19">
        <v>2901.84</v>
      </c>
      <c r="Q283" s="19">
        <v>2901.84</v>
      </c>
      <c r="R283" s="19">
        <f t="shared" si="90"/>
        <v>0</v>
      </c>
    </row>
    <row r="284" spans="16:18" x14ac:dyDescent="0.25">
      <c r="P284" s="19">
        <v>98.16</v>
      </c>
      <c r="Q284" s="19"/>
      <c r="R284" s="19">
        <f t="shared" si="90"/>
        <v>-98.16</v>
      </c>
    </row>
    <row r="285" spans="16:18" x14ac:dyDescent="0.25">
      <c r="P285" s="19">
        <v>68610</v>
      </c>
      <c r="Q285" s="19">
        <v>68610</v>
      </c>
      <c r="R285" s="19">
        <f t="shared" si="90"/>
        <v>0</v>
      </c>
    </row>
    <row r="286" spans="16:18" x14ac:dyDescent="0.25">
      <c r="P286" s="19">
        <v>785</v>
      </c>
      <c r="Q286" s="19"/>
      <c r="R286" s="19">
        <f t="shared" si="90"/>
        <v>-785</v>
      </c>
    </row>
    <row r="287" spans="16:18" x14ac:dyDescent="0.25">
      <c r="P287" s="19">
        <v>49060</v>
      </c>
      <c r="Q287" s="19"/>
      <c r="R287" s="19">
        <f t="shared" si="90"/>
        <v>-49060</v>
      </c>
    </row>
    <row r="288" spans="16:18" x14ac:dyDescent="0.25">
      <c r="P288" s="19">
        <v>421965</v>
      </c>
      <c r="Q288" s="19"/>
      <c r="R288" s="19">
        <f t="shared" si="90"/>
        <v>-421965</v>
      </c>
    </row>
    <row r="289" spans="16:18" x14ac:dyDescent="0.25">
      <c r="P289" s="19">
        <v>537662</v>
      </c>
      <c r="Q289" s="19"/>
      <c r="R289" s="175">
        <f t="shared" si="90"/>
        <v>-537662</v>
      </c>
    </row>
    <row r="290" spans="16:18" x14ac:dyDescent="0.25">
      <c r="P290" s="19">
        <v>12100</v>
      </c>
      <c r="Q290" s="19"/>
      <c r="R290" s="175">
        <f t="shared" si="90"/>
        <v>-12100</v>
      </c>
    </row>
    <row r="291" spans="16:18" x14ac:dyDescent="0.25">
      <c r="P291" s="19">
        <v>67164</v>
      </c>
      <c r="Q291" s="19"/>
      <c r="R291" s="175">
        <f t="shared" si="90"/>
        <v>-67164</v>
      </c>
    </row>
    <row r="292" spans="16:18" x14ac:dyDescent="0.25">
      <c r="P292" s="19">
        <v>8065</v>
      </c>
      <c r="Q292" s="19"/>
      <c r="R292" s="175">
        <f t="shared" si="90"/>
        <v>-8065</v>
      </c>
    </row>
    <row r="293" spans="16:18" x14ac:dyDescent="0.25">
      <c r="P293" s="19">
        <v>6775</v>
      </c>
      <c r="Q293" s="19"/>
      <c r="R293" s="175">
        <f t="shared" si="90"/>
        <v>-6775</v>
      </c>
    </row>
    <row r="294" spans="16:18" x14ac:dyDescent="0.25">
      <c r="P294" s="19">
        <v>1613</v>
      </c>
      <c r="Q294" s="19"/>
      <c r="R294" s="175">
        <f t="shared" si="90"/>
        <v>-1613</v>
      </c>
    </row>
    <row r="295" spans="16:18" x14ac:dyDescent="0.25">
      <c r="P295" s="19">
        <f>SUM(P236:P294)</f>
        <v>3900000</v>
      </c>
      <c r="Q295" s="19">
        <f>SUM(Q236:Q294)</f>
        <v>1871049.4499999997</v>
      </c>
      <c r="R295" s="19">
        <f>SUM(R236:R294)</f>
        <v>-2028950.55</v>
      </c>
    </row>
    <row r="297" spans="16:18" x14ac:dyDescent="0.25">
      <c r="R297">
        <v>2028950.55</v>
      </c>
    </row>
    <row r="298" spans="16:18" x14ac:dyDescent="0.25">
      <c r="R298" s="19">
        <f>+R297+R295</f>
        <v>0</v>
      </c>
    </row>
  </sheetData>
  <mergeCells count="43">
    <mergeCell ref="A232:M232"/>
    <mergeCell ref="A108:M108"/>
    <mergeCell ref="A110:A112"/>
    <mergeCell ref="B110:C110"/>
    <mergeCell ref="D110:D111"/>
    <mergeCell ref="E110:F110"/>
    <mergeCell ref="G110:G111"/>
    <mergeCell ref="H110:H111"/>
    <mergeCell ref="I110:I111"/>
    <mergeCell ref="J110:K110"/>
    <mergeCell ref="L110:M110"/>
    <mergeCell ref="H19:H20"/>
    <mergeCell ref="I19:I20"/>
    <mergeCell ref="J19:K19"/>
    <mergeCell ref="L19:M19"/>
    <mergeCell ref="A22:M22"/>
    <mergeCell ref="A24:M24"/>
    <mergeCell ref="A11:M11"/>
    <mergeCell ref="A13:M13"/>
    <mergeCell ref="A16:M16"/>
    <mergeCell ref="A17:M17"/>
    <mergeCell ref="A18:M18"/>
    <mergeCell ref="A19:A21"/>
    <mergeCell ref="B19:C19"/>
    <mergeCell ref="D19:D20"/>
    <mergeCell ref="E19:F19"/>
    <mergeCell ref="G19:G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27 DE DICIEMBRE MODIFICADO</vt:lpstr>
      <vt:lpstr>'27 DE DICIEMBRE MODIFICADO'!Área_de_impresión</vt:lpstr>
      <vt:lpstr>'27 DE DICIEMBRE MODIFICADO'!Títulos_a_imprimir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2017-01-06T19:03:32Z</dcterms:created>
  <dcterms:modified xsi:type="dcterms:W3CDTF">2017-01-06T19:03:53Z</dcterms:modified>
</cp:coreProperties>
</file>