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31 DE AGOSTO DE 2016   " sheetId="1" r:id="rId1"/>
  </sheets>
  <externalReferences>
    <externalReference r:id="rId2"/>
  </externalReferences>
  <definedNames>
    <definedName name="_xlnm.Print_Area" localSheetId="0">'31 DE AGOSTO DE 2016   '!$A$1:$M$232</definedName>
    <definedName name="_xlnm.Print_Titles" localSheetId="0">'31 DE AGOSTO DE 2016   '!$1:$9</definedName>
  </definedNames>
  <calcPr calcId="145621"/>
</workbook>
</file>

<file path=xl/calcChain.xml><?xml version="1.0" encoding="utf-8"?>
<calcChain xmlns="http://schemas.openxmlformats.org/spreadsheetml/2006/main">
  <c r="D25" i="1" l="1"/>
  <c r="E25" i="1"/>
  <c r="F25" i="1"/>
  <c r="G25" i="1"/>
  <c r="C26" i="1"/>
  <c r="C25" i="1" s="1"/>
  <c r="D26" i="1"/>
  <c r="E26" i="1"/>
  <c r="F26" i="1"/>
  <c r="G26" i="1"/>
  <c r="I26" i="1"/>
  <c r="I25" i="1" s="1"/>
  <c r="B27" i="1"/>
  <c r="H27" i="1"/>
  <c r="J27" i="1"/>
  <c r="K27" i="1"/>
  <c r="L27" i="1"/>
  <c r="M27" i="1"/>
  <c r="B28" i="1"/>
  <c r="H28" i="1"/>
  <c r="B29" i="1"/>
  <c r="B26" i="1" s="1"/>
  <c r="B25" i="1" s="1"/>
  <c r="H29" i="1"/>
  <c r="K29" i="1"/>
  <c r="B30" i="1"/>
  <c r="H30" i="1"/>
  <c r="L30" i="1" s="1"/>
  <c r="J30" i="1"/>
  <c r="K30" i="1"/>
  <c r="M30" i="1"/>
  <c r="B31" i="1"/>
  <c r="H31" i="1"/>
  <c r="J31" i="1"/>
  <c r="K31" i="1"/>
  <c r="L31" i="1"/>
  <c r="M31" i="1"/>
  <c r="F32" i="1"/>
  <c r="G32" i="1"/>
  <c r="B33" i="1"/>
  <c r="C33" i="1"/>
  <c r="C32" i="1" s="1"/>
  <c r="C23" i="1" s="1"/>
  <c r="C14" i="1" s="1"/>
  <c r="D33" i="1"/>
  <c r="D32" i="1" s="1"/>
  <c r="E33" i="1"/>
  <c r="F33" i="1"/>
  <c r="G33" i="1"/>
  <c r="I33" i="1"/>
  <c r="B34" i="1"/>
  <c r="H34" i="1"/>
  <c r="M34" i="1" s="1"/>
  <c r="B35" i="1"/>
  <c r="C35" i="1"/>
  <c r="D35" i="1"/>
  <c r="E35" i="1"/>
  <c r="F35" i="1"/>
  <c r="G35" i="1"/>
  <c r="I35" i="1"/>
  <c r="I32" i="1" s="1"/>
  <c r="B36" i="1"/>
  <c r="H36" i="1"/>
  <c r="J36" i="1"/>
  <c r="K36" i="1"/>
  <c r="L36" i="1"/>
  <c r="M36" i="1"/>
  <c r="G37" i="1"/>
  <c r="H37" i="1"/>
  <c r="B38" i="1"/>
  <c r="C38" i="1"/>
  <c r="D38" i="1"/>
  <c r="E38" i="1"/>
  <c r="F38" i="1"/>
  <c r="G38" i="1"/>
  <c r="H38" i="1"/>
  <c r="L38" i="1" s="1"/>
  <c r="I38" i="1"/>
  <c r="J38" i="1"/>
  <c r="K38" i="1"/>
  <c r="M38" i="1"/>
  <c r="B39" i="1"/>
  <c r="H39" i="1"/>
  <c r="J39" i="1"/>
  <c r="K39" i="1"/>
  <c r="L39" i="1"/>
  <c r="M39" i="1"/>
  <c r="F40" i="1"/>
  <c r="G40" i="1"/>
  <c r="I40" i="1"/>
  <c r="B41" i="1"/>
  <c r="C41" i="1"/>
  <c r="C40" i="1" s="1"/>
  <c r="D41" i="1"/>
  <c r="E41" i="1"/>
  <c r="F41" i="1"/>
  <c r="G41" i="1"/>
  <c r="I41" i="1"/>
  <c r="B42" i="1"/>
  <c r="H42" i="1"/>
  <c r="B43" i="1"/>
  <c r="H43" i="1"/>
  <c r="K43" i="1"/>
  <c r="B44" i="1"/>
  <c r="C44" i="1"/>
  <c r="D44" i="1"/>
  <c r="E44" i="1"/>
  <c r="F44" i="1"/>
  <c r="G44" i="1"/>
  <c r="I44" i="1"/>
  <c r="B45" i="1"/>
  <c r="H45" i="1"/>
  <c r="B46" i="1"/>
  <c r="C46" i="1"/>
  <c r="D46" i="1"/>
  <c r="E46" i="1"/>
  <c r="F46" i="1"/>
  <c r="G46" i="1"/>
  <c r="H46" i="1"/>
  <c r="L46" i="1" s="1"/>
  <c r="I46" i="1"/>
  <c r="J46" i="1"/>
  <c r="M46" i="1"/>
  <c r="B47" i="1"/>
  <c r="H47" i="1"/>
  <c r="J47" i="1"/>
  <c r="K47" i="1"/>
  <c r="K46" i="1" s="1"/>
  <c r="L47" i="1"/>
  <c r="M47" i="1"/>
  <c r="C48" i="1"/>
  <c r="D48" i="1"/>
  <c r="E48" i="1"/>
  <c r="F48" i="1"/>
  <c r="G48" i="1"/>
  <c r="I48" i="1"/>
  <c r="B49" i="1"/>
  <c r="B48" i="1" s="1"/>
  <c r="H49" i="1"/>
  <c r="J49" i="1"/>
  <c r="J48" i="1" s="1"/>
  <c r="D50" i="1"/>
  <c r="F50" i="1"/>
  <c r="G50" i="1"/>
  <c r="I50" i="1"/>
  <c r="C51" i="1"/>
  <c r="C50" i="1" s="1"/>
  <c r="D51" i="1"/>
  <c r="E51" i="1"/>
  <c r="E50" i="1" s="1"/>
  <c r="F51" i="1"/>
  <c r="G51" i="1"/>
  <c r="I51" i="1"/>
  <c r="B52" i="1"/>
  <c r="H52" i="1"/>
  <c r="J52" i="1"/>
  <c r="K52" i="1"/>
  <c r="L52" i="1"/>
  <c r="M52" i="1"/>
  <c r="B53" i="1"/>
  <c r="H53" i="1"/>
  <c r="M53" i="1" s="1"/>
  <c r="L53" i="1"/>
  <c r="B54" i="1"/>
  <c r="B51" i="1" s="1"/>
  <c r="B50" i="1" s="1"/>
  <c r="H54" i="1"/>
  <c r="B55" i="1"/>
  <c r="H55" i="1"/>
  <c r="L55" i="1" s="1"/>
  <c r="J55" i="1"/>
  <c r="K55" i="1"/>
  <c r="B56" i="1"/>
  <c r="H56" i="1"/>
  <c r="J56" i="1"/>
  <c r="K56" i="1"/>
  <c r="L56" i="1"/>
  <c r="M56" i="1"/>
  <c r="C57" i="1"/>
  <c r="B58" i="1"/>
  <c r="C58" i="1"/>
  <c r="D58" i="1"/>
  <c r="D57" i="1" s="1"/>
  <c r="E58" i="1"/>
  <c r="F58" i="1"/>
  <c r="G58" i="1"/>
  <c r="G57" i="1" s="1"/>
  <c r="I58" i="1"/>
  <c r="B59" i="1"/>
  <c r="H59" i="1"/>
  <c r="L59" i="1"/>
  <c r="B60" i="1"/>
  <c r="C60" i="1"/>
  <c r="D60" i="1"/>
  <c r="E60" i="1"/>
  <c r="F60" i="1"/>
  <c r="G60" i="1"/>
  <c r="H60" i="1"/>
  <c r="I60" i="1"/>
  <c r="I57" i="1" s="1"/>
  <c r="B61" i="1"/>
  <c r="H61" i="1"/>
  <c r="J61" i="1"/>
  <c r="J60" i="1" s="1"/>
  <c r="K61" i="1"/>
  <c r="K60" i="1" s="1"/>
  <c r="L61" i="1"/>
  <c r="M61" i="1"/>
  <c r="C62" i="1"/>
  <c r="D62" i="1"/>
  <c r="E62" i="1"/>
  <c r="F62" i="1"/>
  <c r="F57" i="1" s="1"/>
  <c r="G62" i="1"/>
  <c r="H62" i="1"/>
  <c r="I62" i="1"/>
  <c r="B63" i="1"/>
  <c r="B62" i="1" s="1"/>
  <c r="H63" i="1"/>
  <c r="L63" i="1" s="1"/>
  <c r="J63" i="1"/>
  <c r="J62" i="1" s="1"/>
  <c r="M63" i="1"/>
  <c r="D64" i="1"/>
  <c r="F64" i="1"/>
  <c r="I64" i="1"/>
  <c r="B65" i="1"/>
  <c r="C65" i="1"/>
  <c r="C64" i="1" s="1"/>
  <c r="D65" i="1"/>
  <c r="E65" i="1"/>
  <c r="E64" i="1" s="1"/>
  <c r="F65" i="1"/>
  <c r="G65" i="1"/>
  <c r="I65" i="1"/>
  <c r="B66" i="1"/>
  <c r="H66" i="1"/>
  <c r="J66" i="1"/>
  <c r="K66" i="1"/>
  <c r="L66" i="1"/>
  <c r="M66" i="1"/>
  <c r="B67" i="1"/>
  <c r="H67" i="1"/>
  <c r="L67" i="1"/>
  <c r="M67" i="1"/>
  <c r="H68" i="1"/>
  <c r="K68" i="1" s="1"/>
  <c r="J68" i="1"/>
  <c r="H69" i="1"/>
  <c r="H70" i="1"/>
  <c r="K70" i="1" s="1"/>
  <c r="J70" i="1"/>
  <c r="C71" i="1"/>
  <c r="D71" i="1"/>
  <c r="E71" i="1"/>
  <c r="F71" i="1"/>
  <c r="G71" i="1"/>
  <c r="G64" i="1" s="1"/>
  <c r="H71" i="1"/>
  <c r="I71" i="1"/>
  <c r="B72" i="1"/>
  <c r="H72" i="1"/>
  <c r="K72" i="1"/>
  <c r="L72" i="1"/>
  <c r="B73" i="1"/>
  <c r="H73" i="1"/>
  <c r="J73" i="1"/>
  <c r="K73" i="1"/>
  <c r="L73" i="1"/>
  <c r="M73" i="1"/>
  <c r="B74" i="1"/>
  <c r="H74" i="1"/>
  <c r="J74" i="1"/>
  <c r="K74" i="1"/>
  <c r="L74" i="1"/>
  <c r="M74" i="1"/>
  <c r="B75" i="1"/>
  <c r="B71" i="1" s="1"/>
  <c r="H75" i="1"/>
  <c r="J75" i="1"/>
  <c r="L75" i="1"/>
  <c r="D76" i="1"/>
  <c r="E76" i="1"/>
  <c r="F76" i="1"/>
  <c r="C77" i="1"/>
  <c r="D77" i="1"/>
  <c r="E77" i="1"/>
  <c r="F77" i="1"/>
  <c r="G77" i="1"/>
  <c r="H77" i="1"/>
  <c r="M77" i="1" s="1"/>
  <c r="I77" i="1"/>
  <c r="I76" i="1" s="1"/>
  <c r="B78" i="1"/>
  <c r="H78" i="1"/>
  <c r="M78" i="1" s="1"/>
  <c r="J78" i="1"/>
  <c r="J77" i="1" s="1"/>
  <c r="L78" i="1"/>
  <c r="B79" i="1"/>
  <c r="B77" i="1" s="1"/>
  <c r="B76" i="1" s="1"/>
  <c r="H79" i="1"/>
  <c r="J79" i="1"/>
  <c r="K79" i="1"/>
  <c r="L79" i="1"/>
  <c r="M79" i="1"/>
  <c r="H80" i="1"/>
  <c r="J80" i="1" s="1"/>
  <c r="K80" i="1"/>
  <c r="H81" i="1"/>
  <c r="J81" i="1"/>
  <c r="K81" i="1"/>
  <c r="H82" i="1"/>
  <c r="J82" i="1"/>
  <c r="K82" i="1"/>
  <c r="C83" i="1"/>
  <c r="C76" i="1" s="1"/>
  <c r="D83" i="1"/>
  <c r="E83" i="1"/>
  <c r="F83" i="1"/>
  <c r="G83" i="1"/>
  <c r="I83" i="1"/>
  <c r="B84" i="1"/>
  <c r="B83" i="1" s="1"/>
  <c r="H84" i="1"/>
  <c r="J84" i="1"/>
  <c r="M84" i="1"/>
  <c r="B85" i="1"/>
  <c r="H85" i="1"/>
  <c r="J85" i="1"/>
  <c r="K85" i="1"/>
  <c r="L85" i="1"/>
  <c r="M85" i="1"/>
  <c r="H86" i="1"/>
  <c r="J86" i="1"/>
  <c r="K86" i="1"/>
  <c r="H87" i="1"/>
  <c r="J87" i="1"/>
  <c r="K87" i="1"/>
  <c r="C88" i="1"/>
  <c r="C89" i="1"/>
  <c r="D89" i="1"/>
  <c r="E89" i="1"/>
  <c r="F89" i="1"/>
  <c r="F88" i="1" s="1"/>
  <c r="G89" i="1"/>
  <c r="I89" i="1"/>
  <c r="I88" i="1" s="1"/>
  <c r="B90" i="1"/>
  <c r="H90" i="1"/>
  <c r="B91" i="1"/>
  <c r="H91" i="1"/>
  <c r="L91" i="1" s="1"/>
  <c r="J91" i="1"/>
  <c r="K91" i="1"/>
  <c r="M91" i="1"/>
  <c r="B92" i="1"/>
  <c r="H92" i="1"/>
  <c r="J92" i="1"/>
  <c r="K92" i="1"/>
  <c r="L92" i="1"/>
  <c r="M92" i="1"/>
  <c r="B93" i="1"/>
  <c r="H93" i="1"/>
  <c r="L93" i="1"/>
  <c r="M93" i="1"/>
  <c r="B94" i="1"/>
  <c r="H94" i="1"/>
  <c r="B95" i="1"/>
  <c r="C95" i="1"/>
  <c r="D95" i="1"/>
  <c r="E95" i="1"/>
  <c r="F95" i="1"/>
  <c r="G95" i="1"/>
  <c r="I95" i="1"/>
  <c r="B96" i="1"/>
  <c r="H96" i="1"/>
  <c r="B97" i="1"/>
  <c r="H97" i="1"/>
  <c r="K97" i="1"/>
  <c r="B98" i="1"/>
  <c r="H98" i="1"/>
  <c r="B99" i="1"/>
  <c r="H99" i="1"/>
  <c r="J99" i="1"/>
  <c r="K99" i="1"/>
  <c r="L99" i="1"/>
  <c r="M99" i="1"/>
  <c r="B100" i="1"/>
  <c r="H100" i="1"/>
  <c r="B101" i="1"/>
  <c r="H101" i="1"/>
  <c r="K101" i="1"/>
  <c r="B102" i="1"/>
  <c r="C102" i="1"/>
  <c r="D102" i="1"/>
  <c r="E102" i="1"/>
  <c r="F102" i="1"/>
  <c r="G102" i="1"/>
  <c r="I102" i="1"/>
  <c r="B103" i="1"/>
  <c r="H103" i="1"/>
  <c r="M103" i="1" s="1"/>
  <c r="L103" i="1"/>
  <c r="H104" i="1"/>
  <c r="K104" i="1" s="1"/>
  <c r="J104" i="1"/>
  <c r="B116" i="1"/>
  <c r="C116" i="1"/>
  <c r="I116" i="1"/>
  <c r="C117" i="1"/>
  <c r="D117" i="1"/>
  <c r="D116" i="1" s="1"/>
  <c r="E117" i="1"/>
  <c r="F117" i="1"/>
  <c r="F116" i="1" s="1"/>
  <c r="G117" i="1"/>
  <c r="G116" i="1" s="1"/>
  <c r="I117" i="1"/>
  <c r="B118" i="1"/>
  <c r="B117" i="1" s="1"/>
  <c r="H118" i="1"/>
  <c r="B119" i="1"/>
  <c r="H119" i="1"/>
  <c r="J119" i="1"/>
  <c r="L119" i="1"/>
  <c r="C121" i="1"/>
  <c r="D121" i="1"/>
  <c r="E121" i="1"/>
  <c r="F121" i="1"/>
  <c r="I121" i="1"/>
  <c r="H122" i="1"/>
  <c r="J122" i="1"/>
  <c r="K122" i="1"/>
  <c r="L122" i="1"/>
  <c r="M122" i="1"/>
  <c r="H123" i="1"/>
  <c r="J123" i="1"/>
  <c r="K123" i="1"/>
  <c r="L123" i="1"/>
  <c r="M123" i="1"/>
  <c r="H124" i="1"/>
  <c r="M124" i="1"/>
  <c r="H125" i="1"/>
  <c r="J125" i="1"/>
  <c r="K125" i="1"/>
  <c r="L125" i="1"/>
  <c r="M125" i="1"/>
  <c r="H126" i="1"/>
  <c r="K126" i="1"/>
  <c r="G127" i="1"/>
  <c r="H128" i="1"/>
  <c r="J128" i="1"/>
  <c r="K128" i="1"/>
  <c r="L128" i="1"/>
  <c r="M128" i="1"/>
  <c r="B129" i="1"/>
  <c r="B121" i="1" s="1"/>
  <c r="H129" i="1"/>
  <c r="J129" i="1"/>
  <c r="K129" i="1"/>
  <c r="L129" i="1"/>
  <c r="M129" i="1"/>
  <c r="H130" i="1"/>
  <c r="K130" i="1"/>
  <c r="B131" i="1"/>
  <c r="C131" i="1"/>
  <c r="D131" i="1"/>
  <c r="E131" i="1"/>
  <c r="F131" i="1"/>
  <c r="F120" i="1" s="1"/>
  <c r="I131" i="1"/>
  <c r="G132" i="1"/>
  <c r="G131" i="1" s="1"/>
  <c r="H132" i="1"/>
  <c r="K132" i="1"/>
  <c r="H133" i="1"/>
  <c r="L133" i="1"/>
  <c r="H134" i="1"/>
  <c r="J134" i="1" s="1"/>
  <c r="K134" i="1"/>
  <c r="L134" i="1"/>
  <c r="B135" i="1"/>
  <c r="C135" i="1"/>
  <c r="D135" i="1"/>
  <c r="E135" i="1"/>
  <c r="F135" i="1"/>
  <c r="G135" i="1"/>
  <c r="H135" i="1"/>
  <c r="J135" i="1" s="1"/>
  <c r="I135" i="1"/>
  <c r="A136" i="1"/>
  <c r="B136" i="1"/>
  <c r="H136" i="1"/>
  <c r="J136" i="1"/>
  <c r="L136" i="1"/>
  <c r="A137" i="1"/>
  <c r="B137" i="1"/>
  <c r="H137" i="1"/>
  <c r="K137" i="1" s="1"/>
  <c r="M137" i="1"/>
  <c r="G138" i="1"/>
  <c r="H138" i="1" s="1"/>
  <c r="J138" i="1"/>
  <c r="K138" i="1"/>
  <c r="L138" i="1"/>
  <c r="M138" i="1"/>
  <c r="O138" i="1"/>
  <c r="H139" i="1"/>
  <c r="J139" i="1"/>
  <c r="M139" i="1"/>
  <c r="C140" i="1"/>
  <c r="D140" i="1"/>
  <c r="E140" i="1"/>
  <c r="H140" i="1" s="1"/>
  <c r="F140" i="1"/>
  <c r="G140" i="1"/>
  <c r="I140" i="1"/>
  <c r="B141" i="1"/>
  <c r="B140" i="1" s="1"/>
  <c r="H141" i="1"/>
  <c r="J141" i="1"/>
  <c r="K141" i="1"/>
  <c r="L141" i="1"/>
  <c r="M141" i="1"/>
  <c r="B142" i="1"/>
  <c r="H142" i="1"/>
  <c r="K142" i="1" s="1"/>
  <c r="J142" i="1"/>
  <c r="L142" i="1"/>
  <c r="H143" i="1"/>
  <c r="L143" i="1"/>
  <c r="H144" i="1"/>
  <c r="J144" i="1"/>
  <c r="K144" i="1"/>
  <c r="L144" i="1"/>
  <c r="M144" i="1"/>
  <c r="B145" i="1"/>
  <c r="C145" i="1"/>
  <c r="K145" i="1" s="1"/>
  <c r="D145" i="1"/>
  <c r="E145" i="1"/>
  <c r="F145" i="1"/>
  <c r="G145" i="1"/>
  <c r="H145" i="1"/>
  <c r="I145" i="1"/>
  <c r="H146" i="1"/>
  <c r="L146" i="1" s="1"/>
  <c r="J146" i="1"/>
  <c r="B148" i="1"/>
  <c r="C148" i="1"/>
  <c r="D148" i="1"/>
  <c r="E148" i="1"/>
  <c r="F148" i="1"/>
  <c r="F147" i="1" s="1"/>
  <c r="G148" i="1"/>
  <c r="I148" i="1"/>
  <c r="B149" i="1"/>
  <c r="H149" i="1"/>
  <c r="M149" i="1"/>
  <c r="C150" i="1"/>
  <c r="K150" i="1" s="1"/>
  <c r="D150" i="1"/>
  <c r="J150" i="1" s="1"/>
  <c r="E150" i="1"/>
  <c r="F150" i="1"/>
  <c r="I150" i="1"/>
  <c r="I147" i="1" s="1"/>
  <c r="B151" i="1"/>
  <c r="G151" i="1"/>
  <c r="G150" i="1" s="1"/>
  <c r="H150" i="1" s="1"/>
  <c r="M150" i="1" s="1"/>
  <c r="H151" i="1"/>
  <c r="K151" i="1" s="1"/>
  <c r="J151" i="1"/>
  <c r="L151" i="1"/>
  <c r="M151" i="1"/>
  <c r="B152" i="1"/>
  <c r="H152" i="1"/>
  <c r="J152" i="1"/>
  <c r="K152" i="1"/>
  <c r="L152" i="1"/>
  <c r="M152" i="1"/>
  <c r="B153" i="1"/>
  <c r="B150" i="1" s="1"/>
  <c r="B147" i="1" s="1"/>
  <c r="H153" i="1"/>
  <c r="B154" i="1"/>
  <c r="C154" i="1"/>
  <c r="K154" i="1" s="1"/>
  <c r="D154" i="1"/>
  <c r="E154" i="1"/>
  <c r="E147" i="1" s="1"/>
  <c r="F154" i="1"/>
  <c r="G154" i="1"/>
  <c r="H154" i="1"/>
  <c r="I154" i="1"/>
  <c r="H155" i="1"/>
  <c r="L155" i="1"/>
  <c r="B156" i="1"/>
  <c r="C156" i="1"/>
  <c r="K156" i="1" s="1"/>
  <c r="D156" i="1"/>
  <c r="E156" i="1"/>
  <c r="F156" i="1"/>
  <c r="G156" i="1"/>
  <c r="H156" i="1"/>
  <c r="I156" i="1"/>
  <c r="M156" i="1"/>
  <c r="H157" i="1"/>
  <c r="J157" i="1"/>
  <c r="K157" i="1"/>
  <c r="L157" i="1"/>
  <c r="M157" i="1"/>
  <c r="D158" i="1"/>
  <c r="F158" i="1"/>
  <c r="I158" i="1"/>
  <c r="C159" i="1"/>
  <c r="C158" i="1" s="1"/>
  <c r="K158" i="1" s="1"/>
  <c r="D159" i="1"/>
  <c r="E159" i="1"/>
  <c r="E158" i="1" s="1"/>
  <c r="F159" i="1"/>
  <c r="G159" i="1"/>
  <c r="G158" i="1" s="1"/>
  <c r="H158" i="1" s="1"/>
  <c r="I159" i="1"/>
  <c r="A160" i="1"/>
  <c r="B160" i="1"/>
  <c r="H160" i="1"/>
  <c r="L160" i="1" s="1"/>
  <c r="A161" i="1"/>
  <c r="B161" i="1"/>
  <c r="B159" i="1" s="1"/>
  <c r="B158" i="1" s="1"/>
  <c r="H161" i="1"/>
  <c r="K161" i="1" s="1"/>
  <c r="J161" i="1"/>
  <c r="L161" i="1"/>
  <c r="B162" i="1"/>
  <c r="C162" i="1"/>
  <c r="E162" i="1"/>
  <c r="C163" i="1"/>
  <c r="D163" i="1"/>
  <c r="E163" i="1"/>
  <c r="F163" i="1"/>
  <c r="F162" i="1" s="1"/>
  <c r="G163" i="1"/>
  <c r="G162" i="1" s="1"/>
  <c r="H162" i="1" s="1"/>
  <c r="I163" i="1"/>
  <c r="I162" i="1" s="1"/>
  <c r="H164" i="1"/>
  <c r="J164" i="1"/>
  <c r="L164" i="1"/>
  <c r="A165" i="1"/>
  <c r="B165" i="1"/>
  <c r="B163" i="1" s="1"/>
  <c r="H165" i="1"/>
  <c r="L165" i="1" s="1"/>
  <c r="J165" i="1"/>
  <c r="K165" i="1"/>
  <c r="M165" i="1"/>
  <c r="H166" i="1"/>
  <c r="L166" i="1" s="1"/>
  <c r="J166" i="1"/>
  <c r="K166" i="1"/>
  <c r="M166" i="1"/>
  <c r="B167" i="1"/>
  <c r="D167" i="1"/>
  <c r="I167" i="1"/>
  <c r="B168" i="1"/>
  <c r="C168" i="1"/>
  <c r="C167" i="1" s="1"/>
  <c r="D168" i="1"/>
  <c r="E168" i="1"/>
  <c r="F168" i="1"/>
  <c r="F167" i="1" s="1"/>
  <c r="I168" i="1"/>
  <c r="A169" i="1"/>
  <c r="B169" i="1"/>
  <c r="G169" i="1"/>
  <c r="H170" i="1"/>
  <c r="K170" i="1"/>
  <c r="B171" i="1"/>
  <c r="C171" i="1"/>
  <c r="D171" i="1"/>
  <c r="E171" i="1"/>
  <c r="F171" i="1"/>
  <c r="G171" i="1"/>
  <c r="I171" i="1"/>
  <c r="H172" i="1"/>
  <c r="J172" i="1"/>
  <c r="K172" i="1"/>
  <c r="L172" i="1"/>
  <c r="M172" i="1"/>
  <c r="H173" i="1"/>
  <c r="L173" i="1" s="1"/>
  <c r="J173" i="1"/>
  <c r="K173" i="1"/>
  <c r="M173" i="1"/>
  <c r="F174" i="1"/>
  <c r="C175" i="1"/>
  <c r="D175" i="1"/>
  <c r="D174" i="1" s="1"/>
  <c r="E175" i="1"/>
  <c r="E174" i="1" s="1"/>
  <c r="F175" i="1"/>
  <c r="G175" i="1"/>
  <c r="G174" i="1" s="1"/>
  <c r="I175" i="1"/>
  <c r="I174" i="1" s="1"/>
  <c r="B176" i="1"/>
  <c r="H176" i="1"/>
  <c r="K176" i="1" s="1"/>
  <c r="L176" i="1"/>
  <c r="B177" i="1"/>
  <c r="B175" i="1" s="1"/>
  <c r="B174" i="1" s="1"/>
  <c r="H177" i="1"/>
  <c r="L177" i="1" s="1"/>
  <c r="J177" i="1"/>
  <c r="K177" i="1"/>
  <c r="M177" i="1"/>
  <c r="B178" i="1"/>
  <c r="H178" i="1"/>
  <c r="J178" i="1"/>
  <c r="K178" i="1"/>
  <c r="L178" i="1"/>
  <c r="M178" i="1"/>
  <c r="B179" i="1"/>
  <c r="H179" i="1"/>
  <c r="J179" i="1"/>
  <c r="L179" i="1"/>
  <c r="B180" i="1"/>
  <c r="H180" i="1"/>
  <c r="K180" i="1"/>
  <c r="B181" i="1"/>
  <c r="H181" i="1"/>
  <c r="L181" i="1" s="1"/>
  <c r="J181" i="1"/>
  <c r="K181" i="1"/>
  <c r="M181" i="1"/>
  <c r="B182" i="1"/>
  <c r="G182" i="1"/>
  <c r="H182" i="1"/>
  <c r="K182" i="1"/>
  <c r="L182" i="1"/>
  <c r="B183" i="1"/>
  <c r="H183" i="1"/>
  <c r="K183" i="1"/>
  <c r="M183" i="1"/>
  <c r="B184" i="1"/>
  <c r="H184" i="1"/>
  <c r="L184" i="1" s="1"/>
  <c r="J184" i="1"/>
  <c r="K184" i="1"/>
  <c r="M184" i="1"/>
  <c r="B185" i="1"/>
  <c r="H185" i="1"/>
  <c r="K185" i="1" s="1"/>
  <c r="J185" i="1"/>
  <c r="L185" i="1"/>
  <c r="B186" i="1"/>
  <c r="H186" i="1"/>
  <c r="K186" i="1"/>
  <c r="L186" i="1"/>
  <c r="B187" i="1"/>
  <c r="H187" i="1"/>
  <c r="M187" i="1" s="1"/>
  <c r="K187" i="1"/>
  <c r="B188" i="1"/>
  <c r="H188" i="1"/>
  <c r="L188" i="1" s="1"/>
  <c r="J188" i="1"/>
  <c r="K188" i="1"/>
  <c r="M188" i="1"/>
  <c r="B189" i="1"/>
  <c r="H189" i="1"/>
  <c r="K189" i="1" s="1"/>
  <c r="B190" i="1"/>
  <c r="H190" i="1"/>
  <c r="K190" i="1"/>
  <c r="L190" i="1"/>
  <c r="B191" i="1"/>
  <c r="H191" i="1"/>
  <c r="K191" i="1"/>
  <c r="M191" i="1"/>
  <c r="B192" i="1"/>
  <c r="H192" i="1"/>
  <c r="L192" i="1" s="1"/>
  <c r="J192" i="1"/>
  <c r="K192" i="1"/>
  <c r="M192" i="1"/>
  <c r="B193" i="1"/>
  <c r="H193" i="1"/>
  <c r="K193" i="1" s="1"/>
  <c r="L193" i="1"/>
  <c r="M193" i="1"/>
  <c r="B194" i="1"/>
  <c r="H194" i="1"/>
  <c r="L194" i="1" s="1"/>
  <c r="K194" i="1"/>
  <c r="B195" i="1"/>
  <c r="H195" i="1"/>
  <c r="K195" i="1"/>
  <c r="M195" i="1"/>
  <c r="B196" i="1"/>
  <c r="H196" i="1"/>
  <c r="L196" i="1" s="1"/>
  <c r="J196" i="1"/>
  <c r="K196" i="1"/>
  <c r="M196" i="1"/>
  <c r="H197" i="1"/>
  <c r="L197" i="1" s="1"/>
  <c r="J197" i="1"/>
  <c r="K197" i="1"/>
  <c r="M197" i="1"/>
  <c r="A198" i="1"/>
  <c r="H198" i="1"/>
  <c r="J198" i="1"/>
  <c r="K198" i="1"/>
  <c r="L198" i="1"/>
  <c r="M198" i="1"/>
  <c r="B199" i="1"/>
  <c r="H199" i="1"/>
  <c r="J199" i="1"/>
  <c r="L199" i="1"/>
  <c r="B200" i="1"/>
  <c r="H200" i="1"/>
  <c r="K200" i="1"/>
  <c r="L200" i="1"/>
  <c r="H201" i="1"/>
  <c r="K201" i="1"/>
  <c r="L201" i="1"/>
  <c r="H202" i="1"/>
  <c r="K202" i="1" s="1"/>
  <c r="H203" i="1"/>
  <c r="K203" i="1" s="1"/>
  <c r="J203" i="1"/>
  <c r="L203" i="1"/>
  <c r="M203" i="1"/>
  <c r="H204" i="1"/>
  <c r="J204" i="1"/>
  <c r="K204" i="1"/>
  <c r="L204" i="1"/>
  <c r="M204" i="1"/>
  <c r="H205" i="1"/>
  <c r="L205" i="1" s="1"/>
  <c r="J205" i="1"/>
  <c r="K205" i="1"/>
  <c r="M205" i="1"/>
  <c r="H206" i="1"/>
  <c r="L206" i="1" s="1"/>
  <c r="J206" i="1"/>
  <c r="K206" i="1"/>
  <c r="M206" i="1"/>
  <c r="H207" i="1"/>
  <c r="J207" i="1" s="1"/>
  <c r="K207" i="1"/>
  <c r="L207" i="1"/>
  <c r="M207" i="1"/>
  <c r="H208" i="1"/>
  <c r="K208" i="1"/>
  <c r="L208" i="1"/>
  <c r="H209" i="1"/>
  <c r="M209" i="1" s="1"/>
  <c r="J209" i="1"/>
  <c r="K209" i="1"/>
  <c r="L209" i="1"/>
  <c r="H210" i="1"/>
  <c r="K210" i="1" s="1"/>
  <c r="H211" i="1"/>
  <c r="K211" i="1" s="1"/>
  <c r="J211" i="1"/>
  <c r="L211" i="1"/>
  <c r="M211" i="1"/>
  <c r="H212" i="1"/>
  <c r="J212" i="1"/>
  <c r="K212" i="1"/>
  <c r="L212" i="1"/>
  <c r="M212" i="1"/>
  <c r="H213" i="1"/>
  <c r="L213" i="1" s="1"/>
  <c r="J213" i="1"/>
  <c r="K213" i="1"/>
  <c r="M213" i="1"/>
  <c r="H214" i="1"/>
  <c r="L214" i="1" s="1"/>
  <c r="J214" i="1"/>
  <c r="K214" i="1"/>
  <c r="M214" i="1"/>
  <c r="H215" i="1"/>
  <c r="J215" i="1" s="1"/>
  <c r="K215" i="1"/>
  <c r="L215" i="1"/>
  <c r="M215" i="1"/>
  <c r="H216" i="1"/>
  <c r="K216" i="1"/>
  <c r="L216" i="1"/>
  <c r="H217" i="1"/>
  <c r="M217" i="1" s="1"/>
  <c r="J217" i="1"/>
  <c r="K217" i="1"/>
  <c r="L217" i="1"/>
  <c r="H218" i="1"/>
  <c r="K218" i="1" s="1"/>
  <c r="H219" i="1"/>
  <c r="K219" i="1" s="1"/>
  <c r="J219" i="1"/>
  <c r="L219" i="1"/>
  <c r="M219" i="1"/>
  <c r="H220" i="1"/>
  <c r="J220" i="1"/>
  <c r="K220" i="1"/>
  <c r="L220" i="1"/>
  <c r="M220" i="1"/>
  <c r="H221" i="1"/>
  <c r="L221" i="1" s="1"/>
  <c r="J221" i="1"/>
  <c r="K221" i="1"/>
  <c r="M221" i="1"/>
  <c r="H222" i="1"/>
  <c r="L222" i="1" s="1"/>
  <c r="J222" i="1"/>
  <c r="K222" i="1"/>
  <c r="M222" i="1"/>
  <c r="G223" i="1"/>
  <c r="H223" i="1" s="1"/>
  <c r="M223" i="1" s="1"/>
  <c r="J223" i="1"/>
  <c r="K223" i="1"/>
  <c r="L223" i="1"/>
  <c r="H224" i="1"/>
  <c r="L224" i="1" s="1"/>
  <c r="J224" i="1"/>
  <c r="K224" i="1"/>
  <c r="M224" i="1"/>
  <c r="B225" i="1"/>
  <c r="C225" i="1"/>
  <c r="C174" i="1" s="1"/>
  <c r="O174" i="1" s="1"/>
  <c r="D225" i="1"/>
  <c r="E225" i="1"/>
  <c r="F225" i="1"/>
  <c r="G225" i="1"/>
  <c r="I225" i="1"/>
  <c r="H226" i="1"/>
  <c r="K226" i="1" s="1"/>
  <c r="J226" i="1"/>
  <c r="L226" i="1"/>
  <c r="M226" i="1"/>
  <c r="C227" i="1"/>
  <c r="D227" i="1"/>
  <c r="E227" i="1"/>
  <c r="B228" i="1"/>
  <c r="B227" i="1" s="1"/>
  <c r="C228" i="1"/>
  <c r="D228" i="1"/>
  <c r="E228" i="1"/>
  <c r="F228" i="1"/>
  <c r="F227" i="1" s="1"/>
  <c r="G228" i="1"/>
  <c r="G227" i="1" s="1"/>
  <c r="H228" i="1"/>
  <c r="K228" i="1" s="1"/>
  <c r="I228" i="1"/>
  <c r="I227" i="1" s="1"/>
  <c r="J228" i="1"/>
  <c r="B229" i="1"/>
  <c r="H229" i="1"/>
  <c r="M229" i="1" s="1"/>
  <c r="J229" i="1"/>
  <c r="K229" i="1"/>
  <c r="L229" i="1"/>
  <c r="H230" i="1"/>
  <c r="M230" i="1" s="1"/>
  <c r="H227" i="1" l="1"/>
  <c r="J227" i="1"/>
  <c r="M162" i="1"/>
  <c r="K162" i="1"/>
  <c r="K227" i="1"/>
  <c r="M158" i="1"/>
  <c r="L158" i="1"/>
  <c r="I23" i="1"/>
  <c r="I14" i="1" s="1"/>
  <c r="K153" i="1"/>
  <c r="M153" i="1"/>
  <c r="J153" i="1"/>
  <c r="K140" i="1"/>
  <c r="M140" i="1"/>
  <c r="L98" i="1"/>
  <c r="K98" i="1"/>
  <c r="J180" i="1"/>
  <c r="M180" i="1"/>
  <c r="J143" i="1"/>
  <c r="K143" i="1"/>
  <c r="M143" i="1"/>
  <c r="L49" i="1"/>
  <c r="H48" i="1"/>
  <c r="K49" i="1"/>
  <c r="K48" i="1" s="1"/>
  <c r="M49" i="1"/>
  <c r="L60" i="1"/>
  <c r="M60" i="1"/>
  <c r="E167" i="1"/>
  <c r="L230" i="1"/>
  <c r="K230" i="1"/>
  <c r="M228" i="1"/>
  <c r="L218" i="1"/>
  <c r="L210" i="1"/>
  <c r="L202" i="1"/>
  <c r="J200" i="1"/>
  <c r="M200" i="1"/>
  <c r="L189" i="1"/>
  <c r="M160" i="1"/>
  <c r="L150" i="1"/>
  <c r="J149" i="1"/>
  <c r="K149" i="1"/>
  <c r="L149" i="1"/>
  <c r="C147" i="1"/>
  <c r="L124" i="1"/>
  <c r="J124" i="1"/>
  <c r="F114" i="1"/>
  <c r="F15" i="1" s="1"/>
  <c r="J100" i="1"/>
  <c r="K100" i="1"/>
  <c r="L100" i="1"/>
  <c r="M100" i="1"/>
  <c r="M98" i="1"/>
  <c r="H95" i="1"/>
  <c r="J96" i="1"/>
  <c r="K96" i="1"/>
  <c r="L96" i="1"/>
  <c r="K71" i="1"/>
  <c r="J230" i="1"/>
  <c r="L228" i="1"/>
  <c r="H225" i="1"/>
  <c r="J218" i="1"/>
  <c r="J216" i="1"/>
  <c r="M216" i="1"/>
  <c r="J210" i="1"/>
  <c r="J208" i="1"/>
  <c r="M208" i="1"/>
  <c r="J202" i="1"/>
  <c r="L191" i="1"/>
  <c r="J191" i="1"/>
  <c r="J189" i="1"/>
  <c r="M185" i="1"/>
  <c r="J182" i="1"/>
  <c r="M182" i="1"/>
  <c r="L180" i="1"/>
  <c r="H163" i="1"/>
  <c r="H159" i="1"/>
  <c r="L153" i="1"/>
  <c r="D147" i="1"/>
  <c r="L130" i="1"/>
  <c r="M130" i="1"/>
  <c r="J130" i="1"/>
  <c r="J98" i="1"/>
  <c r="E88" i="1"/>
  <c r="L77" i="1"/>
  <c r="M72" i="1"/>
  <c r="J72" i="1"/>
  <c r="J71" i="1" s="1"/>
  <c r="E40" i="1"/>
  <c r="E23" i="1" s="1"/>
  <c r="E14" i="1" s="1"/>
  <c r="J163" i="1"/>
  <c r="D162" i="1"/>
  <c r="J162" i="1" s="1"/>
  <c r="J154" i="1"/>
  <c r="L154" i="1"/>
  <c r="L135" i="1"/>
  <c r="K135" i="1"/>
  <c r="M135" i="1"/>
  <c r="J117" i="1"/>
  <c r="J194" i="1"/>
  <c r="M194" i="1"/>
  <c r="L170" i="1"/>
  <c r="M170" i="1"/>
  <c r="J170" i="1"/>
  <c r="J140" i="1"/>
  <c r="L90" i="1"/>
  <c r="M90" i="1"/>
  <c r="H89" i="1"/>
  <c r="J90" i="1"/>
  <c r="K90" i="1"/>
  <c r="K225" i="1"/>
  <c r="M199" i="1"/>
  <c r="K199" i="1"/>
  <c r="B64" i="1"/>
  <c r="J201" i="1"/>
  <c r="M201" i="1"/>
  <c r="J190" i="1"/>
  <c r="M190" i="1"/>
  <c r="L183" i="1"/>
  <c r="J183" i="1"/>
  <c r="H174" i="1"/>
  <c r="K174" i="1" s="1"/>
  <c r="M136" i="1"/>
  <c r="K136" i="1"/>
  <c r="M133" i="1"/>
  <c r="J133" i="1"/>
  <c r="K133" i="1"/>
  <c r="D120" i="1"/>
  <c r="J83" i="1"/>
  <c r="J76" i="1" s="1"/>
  <c r="M71" i="1"/>
  <c r="L71" i="1"/>
  <c r="K35" i="1"/>
  <c r="L118" i="1"/>
  <c r="M118" i="1"/>
  <c r="J118" i="1"/>
  <c r="K118" i="1"/>
  <c r="L187" i="1"/>
  <c r="J187" i="1"/>
  <c r="H76" i="1"/>
  <c r="J158" i="1"/>
  <c r="H131" i="1"/>
  <c r="E120" i="1"/>
  <c r="J176" i="1"/>
  <c r="M176" i="1"/>
  <c r="H169" i="1"/>
  <c r="G168" i="1"/>
  <c r="J156" i="1"/>
  <c r="L156" i="1"/>
  <c r="J155" i="1"/>
  <c r="M155" i="1"/>
  <c r="K155" i="1"/>
  <c r="G147" i="1"/>
  <c r="H147" i="1" s="1"/>
  <c r="M145" i="1"/>
  <c r="J145" i="1"/>
  <c r="L145" i="1"/>
  <c r="L140" i="1"/>
  <c r="K131" i="1"/>
  <c r="C120" i="1"/>
  <c r="C114" i="1" s="1"/>
  <c r="O118" i="1"/>
  <c r="G121" i="1"/>
  <c r="H127" i="1"/>
  <c r="L84" i="1"/>
  <c r="H83" i="1"/>
  <c r="K84" i="1"/>
  <c r="K83" i="1" s="1"/>
  <c r="H65" i="1"/>
  <c r="J160" i="1"/>
  <c r="K160" i="1"/>
  <c r="L94" i="1"/>
  <c r="M94" i="1"/>
  <c r="J94" i="1"/>
  <c r="K94" i="1"/>
  <c r="D88" i="1"/>
  <c r="H33" i="1"/>
  <c r="J34" i="1"/>
  <c r="J33" i="1" s="1"/>
  <c r="K34" i="1"/>
  <c r="K33" i="1" s="1"/>
  <c r="L34" i="1"/>
  <c r="M146" i="1"/>
  <c r="K146" i="1"/>
  <c r="L54" i="1"/>
  <c r="M54" i="1"/>
  <c r="J54" i="1"/>
  <c r="K54" i="1"/>
  <c r="K51" i="1" s="1"/>
  <c r="K50" i="1" s="1"/>
  <c r="H41" i="1"/>
  <c r="J42" i="1"/>
  <c r="K42" i="1"/>
  <c r="K41" i="1" s="1"/>
  <c r="K40" i="1" s="1"/>
  <c r="L42" i="1"/>
  <c r="M42" i="1"/>
  <c r="M164" i="1"/>
  <c r="K164" i="1"/>
  <c r="I120" i="1"/>
  <c r="I114" i="1" s="1"/>
  <c r="I15" i="1" s="1"/>
  <c r="B89" i="1"/>
  <c r="B88" i="1" s="1"/>
  <c r="B23" i="1" s="1"/>
  <c r="B14" i="1" s="1"/>
  <c r="H58" i="1"/>
  <c r="J59" i="1"/>
  <c r="J58" i="1" s="1"/>
  <c r="J57" i="1" s="1"/>
  <c r="K59" i="1"/>
  <c r="K58" i="1" s="1"/>
  <c r="K57" i="1" s="1"/>
  <c r="M59" i="1"/>
  <c r="H171" i="1"/>
  <c r="M218" i="1"/>
  <c r="M210" i="1"/>
  <c r="M202" i="1"/>
  <c r="L195" i="1"/>
  <c r="J195" i="1"/>
  <c r="J193" i="1"/>
  <c r="M189" i="1"/>
  <c r="J186" i="1"/>
  <c r="M186" i="1"/>
  <c r="M179" i="1"/>
  <c r="K179" i="1"/>
  <c r="M154" i="1"/>
  <c r="K139" i="1"/>
  <c r="L139" i="1"/>
  <c r="L137" i="1"/>
  <c r="L132" i="1"/>
  <c r="J132" i="1"/>
  <c r="M132" i="1"/>
  <c r="B120" i="1"/>
  <c r="B114" i="1" s="1"/>
  <c r="B15" i="1" s="1"/>
  <c r="K124" i="1"/>
  <c r="M96" i="1"/>
  <c r="L62" i="1"/>
  <c r="M62" i="1"/>
  <c r="H51" i="1"/>
  <c r="H44" i="1"/>
  <c r="J45" i="1"/>
  <c r="J44" i="1" s="1"/>
  <c r="K45" i="1"/>
  <c r="K44" i="1" s="1"/>
  <c r="J37" i="1"/>
  <c r="J35" i="1" s="1"/>
  <c r="K37" i="1"/>
  <c r="J28" i="1"/>
  <c r="J26" i="1" s="1"/>
  <c r="J25" i="1" s="1"/>
  <c r="K28" i="1"/>
  <c r="K26" i="1" s="1"/>
  <c r="K25" i="1" s="1"/>
  <c r="H148" i="1"/>
  <c r="K148" i="1" s="1"/>
  <c r="M142" i="1"/>
  <c r="M134" i="1"/>
  <c r="J67" i="1"/>
  <c r="K67" i="1"/>
  <c r="B32" i="1"/>
  <c r="D23" i="1"/>
  <c r="D14" i="1" s="1"/>
  <c r="H175" i="1"/>
  <c r="J175" i="1" s="1"/>
  <c r="M161" i="1"/>
  <c r="J131" i="1"/>
  <c r="L126" i="1"/>
  <c r="M126" i="1"/>
  <c r="J126" i="1"/>
  <c r="M119" i="1"/>
  <c r="K119" i="1"/>
  <c r="L101" i="1"/>
  <c r="M101" i="1"/>
  <c r="J101" i="1"/>
  <c r="J93" i="1"/>
  <c r="K93" i="1"/>
  <c r="K78" i="1"/>
  <c r="K77" i="1" s="1"/>
  <c r="K76" i="1" s="1"/>
  <c r="G76" i="1"/>
  <c r="G23" i="1" s="1"/>
  <c r="G14" i="1" s="1"/>
  <c r="M75" i="1"/>
  <c r="K75" i="1"/>
  <c r="J69" i="1"/>
  <c r="K69" i="1"/>
  <c r="K63" i="1"/>
  <c r="K62" i="1" s="1"/>
  <c r="E57" i="1"/>
  <c r="M55" i="1"/>
  <c r="D40" i="1"/>
  <c r="H35" i="1"/>
  <c r="L29" i="1"/>
  <c r="M29" i="1"/>
  <c r="J29" i="1"/>
  <c r="H26" i="1"/>
  <c r="H102" i="1"/>
  <c r="J103" i="1"/>
  <c r="J102" i="1" s="1"/>
  <c r="K103" i="1"/>
  <c r="K102" i="1" s="1"/>
  <c r="L97" i="1"/>
  <c r="M97" i="1"/>
  <c r="J97" i="1"/>
  <c r="J53" i="1"/>
  <c r="J51" i="1" s="1"/>
  <c r="J50" i="1" s="1"/>
  <c r="K53" i="1"/>
  <c r="M45" i="1"/>
  <c r="L43" i="1"/>
  <c r="M43" i="1"/>
  <c r="J43" i="1"/>
  <c r="B40" i="1"/>
  <c r="M37" i="1"/>
  <c r="E32" i="1"/>
  <c r="M28" i="1"/>
  <c r="E116" i="1"/>
  <c r="H117" i="1"/>
  <c r="G88" i="1"/>
  <c r="B57" i="1"/>
  <c r="L45" i="1"/>
  <c r="L37" i="1"/>
  <c r="L28" i="1"/>
  <c r="F23" i="1"/>
  <c r="F14" i="1" s="1"/>
  <c r="F12" i="1" s="1"/>
  <c r="H14" i="1" l="1"/>
  <c r="L147" i="1"/>
  <c r="M147" i="1"/>
  <c r="B12" i="1"/>
  <c r="C15" i="1"/>
  <c r="M41" i="1"/>
  <c r="H40" i="1"/>
  <c r="L41" i="1"/>
  <c r="M89" i="1"/>
  <c r="H88" i="1"/>
  <c r="L89" i="1"/>
  <c r="H50" i="1"/>
  <c r="L51" i="1"/>
  <c r="M51" i="1"/>
  <c r="K117" i="1"/>
  <c r="M117" i="1"/>
  <c r="L117" i="1"/>
  <c r="H116" i="1"/>
  <c r="E114" i="1"/>
  <c r="L102" i="1"/>
  <c r="M102" i="1"/>
  <c r="K65" i="1"/>
  <c r="K64" i="1" s="1"/>
  <c r="J65" i="1"/>
  <c r="J64" i="1" s="1"/>
  <c r="K89" i="1"/>
  <c r="K163" i="1"/>
  <c r="M163" i="1"/>
  <c r="L163" i="1"/>
  <c r="L225" i="1"/>
  <c r="M225" i="1"/>
  <c r="I12" i="1"/>
  <c r="H25" i="1"/>
  <c r="L26" i="1"/>
  <c r="M26" i="1"/>
  <c r="L58" i="1"/>
  <c r="H57" i="1"/>
  <c r="M58" i="1"/>
  <c r="J41" i="1"/>
  <c r="J40" i="1" s="1"/>
  <c r="L83" i="1"/>
  <c r="M83" i="1"/>
  <c r="J89" i="1"/>
  <c r="K147" i="1"/>
  <c r="L162" i="1"/>
  <c r="L44" i="1"/>
  <c r="M44" i="1"/>
  <c r="L127" i="1"/>
  <c r="K127" i="1"/>
  <c r="M127" i="1"/>
  <c r="J127" i="1"/>
  <c r="L148" i="1"/>
  <c r="M148" i="1"/>
  <c r="J148" i="1"/>
  <c r="L35" i="1"/>
  <c r="M35" i="1"/>
  <c r="K171" i="1"/>
  <c r="J171" i="1"/>
  <c r="L171" i="1"/>
  <c r="M171" i="1"/>
  <c r="M33" i="1"/>
  <c r="H32" i="1"/>
  <c r="L33" i="1"/>
  <c r="M174" i="1"/>
  <c r="L174" i="1"/>
  <c r="J147" i="1"/>
  <c r="K95" i="1"/>
  <c r="J174" i="1"/>
  <c r="L227" i="1"/>
  <c r="M227" i="1"/>
  <c r="G167" i="1"/>
  <c r="H167" i="1" s="1"/>
  <c r="H168" i="1"/>
  <c r="K32" i="1"/>
  <c r="J169" i="1"/>
  <c r="L169" i="1"/>
  <c r="M169" i="1"/>
  <c r="K169" i="1"/>
  <c r="M175" i="1"/>
  <c r="K175" i="1"/>
  <c r="L175" i="1"/>
  <c r="G120" i="1"/>
  <c r="G114" i="1" s="1"/>
  <c r="H121" i="1"/>
  <c r="H64" i="1"/>
  <c r="L65" i="1"/>
  <c r="M65" i="1"/>
  <c r="J95" i="1"/>
  <c r="L48" i="1"/>
  <c r="M48" i="1"/>
  <c r="L76" i="1"/>
  <c r="M76" i="1"/>
  <c r="J32" i="1"/>
  <c r="D114" i="1"/>
  <c r="L131" i="1"/>
  <c r="M131" i="1"/>
  <c r="L159" i="1"/>
  <c r="J159" i="1"/>
  <c r="K159" i="1"/>
  <c r="M159" i="1"/>
  <c r="M95" i="1"/>
  <c r="L95" i="1"/>
  <c r="J225" i="1"/>
  <c r="M167" i="1" l="1"/>
  <c r="J167" i="1"/>
  <c r="L167" i="1"/>
  <c r="K167" i="1"/>
  <c r="G15" i="1"/>
  <c r="G12" i="1" s="1"/>
  <c r="O116" i="1"/>
  <c r="H23" i="1"/>
  <c r="L25" i="1"/>
  <c r="M25" i="1"/>
  <c r="J114" i="1"/>
  <c r="D15" i="1"/>
  <c r="L32" i="1"/>
  <c r="M32" i="1"/>
  <c r="L57" i="1"/>
  <c r="M57" i="1"/>
  <c r="E15" i="1"/>
  <c r="H114" i="1"/>
  <c r="C12" i="1"/>
  <c r="L14" i="1"/>
  <c r="M14" i="1"/>
  <c r="K14" i="1"/>
  <c r="M116" i="1"/>
  <c r="K116" i="1"/>
  <c r="L116" i="1"/>
  <c r="J116" i="1"/>
  <c r="M50" i="1"/>
  <c r="L50" i="1"/>
  <c r="M64" i="1"/>
  <c r="L64" i="1"/>
  <c r="J14" i="1"/>
  <c r="M121" i="1"/>
  <c r="K121" i="1"/>
  <c r="L121" i="1"/>
  <c r="J121" i="1"/>
  <c r="J88" i="1"/>
  <c r="J23" i="1" s="1"/>
  <c r="K88" i="1"/>
  <c r="K23" i="1" s="1"/>
  <c r="L88" i="1"/>
  <c r="M88" i="1"/>
  <c r="J168" i="1"/>
  <c r="L168" i="1"/>
  <c r="K168" i="1"/>
  <c r="M168" i="1"/>
  <c r="H120" i="1"/>
  <c r="L40" i="1"/>
  <c r="M40" i="1"/>
  <c r="M120" i="1" l="1"/>
  <c r="L120" i="1"/>
  <c r="J120" i="1"/>
  <c r="K120" i="1"/>
  <c r="J15" i="1"/>
  <c r="D12" i="1"/>
  <c r="J12" i="1" s="1"/>
  <c r="L114" i="1"/>
  <c r="M114" i="1"/>
  <c r="K114" i="1"/>
  <c r="H15" i="1"/>
  <c r="E12" i="1"/>
  <c r="H12" i="1" s="1"/>
  <c r="K12" i="1" s="1"/>
  <c r="L23" i="1"/>
  <c r="M23" i="1"/>
  <c r="M15" i="1" l="1"/>
  <c r="L15" i="1"/>
  <c r="K15" i="1"/>
  <c r="M12" i="1"/>
  <c r="L12" i="1"/>
</calcChain>
</file>

<file path=xl/sharedStrings.xml><?xml version="1.0" encoding="utf-8"?>
<sst xmlns="http://schemas.openxmlformats.org/spreadsheetml/2006/main" count="268" uniqueCount="211">
  <si>
    <t>Mercado pueblo Nuevo</t>
  </si>
  <si>
    <t>Sub-Gerencia de Ornato y Medio Ambiente</t>
  </si>
  <si>
    <t>Obras y Equipamiento Sanitarios</t>
  </si>
  <si>
    <t>ORNATO Y MEDIO AMBIENTE</t>
  </si>
  <si>
    <t>Suministro de Maquina y Equipo</t>
  </si>
  <si>
    <t>Programa de Inversión de Obras Públicas y Servicios Especiales</t>
  </si>
  <si>
    <t>Construcción de áreas municipales</t>
  </si>
  <si>
    <t>Mantenimiento de áreas públicas y municipales</t>
  </si>
  <si>
    <t>Construcción de Cancha Plaza Amador</t>
  </si>
  <si>
    <t>Construcción de Cancha Artes y Oficios</t>
  </si>
  <si>
    <t>Remodelación del Teatro Gladys Vidal</t>
  </si>
  <si>
    <t>Remodelación y Equipamiento Vivero de Summit</t>
  </si>
  <si>
    <t>Inventario de Árboles de la Ciudad</t>
  </si>
  <si>
    <t>Plan Distrital</t>
  </si>
  <si>
    <t>Ser. De Estudios para la Loc. Estratégica - Nueva</t>
  </si>
  <si>
    <t>Remodelación Proy. De Reforma, amp. Y mod. Mercado</t>
  </si>
  <si>
    <t>Mejora a Mi Pueblito Afroantillano</t>
  </si>
  <si>
    <t>Primera Etapa Plan Maestro de Summit</t>
  </si>
  <si>
    <t>Casa de la Juventud</t>
  </si>
  <si>
    <t>Campo de Beisbol de Santa Rita</t>
  </si>
  <si>
    <t>Const. Ofic. Adm. Y Muro Per. De Cementerio de Chilibre</t>
  </si>
  <si>
    <t>Construcción de Puente Peatonal en Chilibre</t>
  </si>
  <si>
    <t>Adecuación y Hab. De la Casa Comunal de Villa</t>
  </si>
  <si>
    <t>Reparaciones de las Principales Calles de la Locería</t>
  </si>
  <si>
    <t>Rep. Aceras y Recuperación esp. Publico en Villa</t>
  </si>
  <si>
    <t>Const. Cerca Perimetral Cuadro Deportivo William Cook</t>
  </si>
  <si>
    <t>Veredas para ti y Otros</t>
  </si>
  <si>
    <t>Puntos de Cultura</t>
  </si>
  <si>
    <t>Construcción de 10 Parques en Juan Díaz</t>
  </si>
  <si>
    <t>Limpieza de Plazas Parques y Jardines</t>
  </si>
  <si>
    <t>Construcción de 5 Mercados Periféricos</t>
  </si>
  <si>
    <t>Mejoras existentes al Mercado San Felipe Neri</t>
  </si>
  <si>
    <t>Mejoras existentes al Mercado Agrícola Central</t>
  </si>
  <si>
    <t>Mejoras existentes al Mercado del Marisco</t>
  </si>
  <si>
    <t>Recolección de Desechos en los Mercados</t>
  </si>
  <si>
    <t>Construcción de nuevas oficinas en el Cementerio</t>
  </si>
  <si>
    <t>Construcción Parque y Cancha Sintética de Monterico</t>
  </si>
  <si>
    <t>Construcción  Parque y cancha Monterrico Tocumen</t>
  </si>
  <si>
    <t>Construcción Complejo Deportivo la siesta Tocume</t>
  </si>
  <si>
    <t>Construcción Complejo Deportivo Felipillo, 24 de diciembre</t>
  </si>
  <si>
    <t>Construcción Complejo Deportivo Roberto Kelly</t>
  </si>
  <si>
    <t>Construcción de cancha de Pinates Juan Díaz</t>
  </si>
  <si>
    <t>Construcción de 6 aulas para uso común</t>
  </si>
  <si>
    <t>Adecuación, diseño y equipamiento del Centro de Operación de Seguridad</t>
  </si>
  <si>
    <t>Remoción, Rehabilitación y Equipamiento de Nueva Instalaciones</t>
  </si>
  <si>
    <t>Construcción de Parque de Versalles</t>
  </si>
  <si>
    <t>Mejoramiento de Salsipuedes</t>
  </si>
  <si>
    <t>Parque Norte</t>
  </si>
  <si>
    <t>Señalética / Nomenclatura</t>
  </si>
  <si>
    <t>Construcción de Aceras - Vía España</t>
  </si>
  <si>
    <t>Ordenamiento Territorial de San Francisco</t>
  </si>
  <si>
    <t>Intervención Urbana de Vía Argentina</t>
  </si>
  <si>
    <t>Intervención Urbana de Calle Uruguay</t>
  </si>
  <si>
    <t>Proyectos de Juntas Comunales</t>
  </si>
  <si>
    <t>Construcciones mejoras y Adecuaciones.</t>
  </si>
  <si>
    <t>INVERSIONES ESPECIALES (DESCENT.)</t>
  </si>
  <si>
    <t>Equipamiento Tecnologico</t>
  </si>
  <si>
    <t>Planta Eléctrica Maracaná</t>
  </si>
  <si>
    <t>Otras Obras y Equipamiento</t>
  </si>
  <si>
    <t xml:space="preserve">  Sabores del Chorrillo</t>
  </si>
  <si>
    <t>Obras y Equipamiento Sanitario</t>
  </si>
  <si>
    <t>OBRAS Y EQUIPAMIENTO SANITARIO</t>
  </si>
  <si>
    <t xml:space="preserve">   Proyecto Dialogo del Agua</t>
  </si>
  <si>
    <t xml:space="preserve">   Proyecto Basura Cero</t>
  </si>
  <si>
    <t>Apoyo Logistico</t>
  </si>
  <si>
    <t>APOYO LOGISTICO</t>
  </si>
  <si>
    <t>Fortalecimineto General</t>
  </si>
  <si>
    <t>FORTALECIMIENTO DE GESTIONES FINANCIERA Y TRIBUTARIA</t>
  </si>
  <si>
    <t xml:space="preserve">    Asistencia Social</t>
  </si>
  <si>
    <t>Asistencia Social</t>
  </si>
  <si>
    <t xml:space="preserve">   Otros Servicios Comerciales</t>
  </si>
  <si>
    <t>Subdireccion de Cultura</t>
  </si>
  <si>
    <t>Otras Actividades de Interes Social</t>
  </si>
  <si>
    <t>Desfile del Día del Niño</t>
  </si>
  <si>
    <t>Desfile de Navidad  (2016)</t>
  </si>
  <si>
    <t>Actividades de Interes social</t>
  </si>
  <si>
    <t>Desfile de Navidad  (2015)</t>
  </si>
  <si>
    <t>Obras de Interes Social</t>
  </si>
  <si>
    <t>OBRAS Y ACTIVIDADES DE INTERES SOCIAL</t>
  </si>
  <si>
    <t>Adquisición de Terreno</t>
  </si>
  <si>
    <t>Adquisicion de Terreno</t>
  </si>
  <si>
    <t>Construcción de Veredas y Cunetas en Pacora</t>
  </si>
  <si>
    <t>Veredas para Ti y Otros</t>
  </si>
  <si>
    <t>Adecuación de 6 Parques</t>
  </si>
  <si>
    <t>Mant. Y Conservación de Plazs, Parques y Areas</t>
  </si>
  <si>
    <t>Manteniminetos y Adecuacion de Areas Publicas</t>
  </si>
  <si>
    <t xml:space="preserve">   Mantenimineto Centro de la Tercera Edad</t>
  </si>
  <si>
    <t xml:space="preserve">   Limpieza de otras Oficinas Municipales</t>
  </si>
  <si>
    <t>Mantenimiento de Obras e Infraestruturas</t>
  </si>
  <si>
    <t xml:space="preserve">   Equipamineto de 13 CEDIS</t>
  </si>
  <si>
    <t xml:space="preserve">   Osarios y Bovedas</t>
  </si>
  <si>
    <t xml:space="preserve">   Construccion de Oficinas en los Cementerios y Demolición de locales</t>
  </si>
  <si>
    <t>Otras Infraestruturas</t>
  </si>
  <si>
    <t>Ortro Complejo Deportivos Complemento</t>
  </si>
  <si>
    <t>Remodelación en Gimnasio Arturo Brown</t>
  </si>
  <si>
    <t>Centro Deportivo Mañanitas</t>
  </si>
  <si>
    <t>Complejo Deportivo Pacora Centro</t>
  </si>
  <si>
    <t>Cancha de Futbol Sintética Alcalde Diaz Centro</t>
  </si>
  <si>
    <t>Cancha de Futbol Sintética Gonzalillo, Ernesto Córdoba</t>
  </si>
  <si>
    <t>Cancha de Futbol Sintética El Vallecito, Las Cumbre</t>
  </si>
  <si>
    <t>Complejo Multiuso Belisario Porras, San Francisco</t>
  </si>
  <si>
    <t>Cancha de Futbol Sintética Kuna Nega, Ancon</t>
  </si>
  <si>
    <t>Construcción de Obras e Infraestructuras</t>
  </si>
  <si>
    <t>CONST. REHAB. Y MANT. DE OBRAS E  INFRAESTRUCTURA</t>
  </si>
  <si>
    <t>Junta Comunal</t>
  </si>
  <si>
    <t>Mantenimiento y Reparación de Edificio</t>
  </si>
  <si>
    <t>Consejo Municipal</t>
  </si>
  <si>
    <t>LEGISLACIÓN MUNICIPAL</t>
  </si>
  <si>
    <t>TOTAL PRESUPUESTO DE INVERSIÓN…</t>
  </si>
  <si>
    <t>12 =(7/2*100)</t>
  </si>
  <si>
    <t>11= (7/3*100)</t>
  </si>
  <si>
    <t>10 = (2-7)</t>
  </si>
  <si>
    <t>9= (3-7)</t>
  </si>
  <si>
    <t>7= (4+5+6)</t>
  </si>
  <si>
    <t>Modificado</t>
  </si>
  <si>
    <t xml:space="preserve"> Asignación</t>
  </si>
  <si>
    <t xml:space="preserve">                      Anual</t>
  </si>
  <si>
    <t xml:space="preserve"> a 
la Fecha</t>
  </si>
  <si>
    <t xml:space="preserve"> Contratos por Ejecutar</t>
  </si>
  <si>
    <t>Real Comprometido</t>
  </si>
  <si>
    <t xml:space="preserve">
Modificado</t>
  </si>
  <si>
    <t xml:space="preserve">
Ley</t>
  </si>
  <si>
    <t>Porcentaje</t>
  </si>
  <si>
    <t>Saldo</t>
  </si>
  <si>
    <t>Pagado 
Acumulado</t>
  </si>
  <si>
    <t>Ejecución Presupuestaria</t>
  </si>
  <si>
    <t>Requisiciones en Trámite     (EXCEL)</t>
  </si>
  <si>
    <t>SIAFPA</t>
  </si>
  <si>
    <t>Asignado 
Modificado</t>
  </si>
  <si>
    <t>Presupuesto</t>
  </si>
  <si>
    <t>Detalle</t>
  </si>
  <si>
    <t xml:space="preserve"> </t>
  </si>
  <si>
    <t>Departamento de Transparencia y Evaluación</t>
  </si>
  <si>
    <t>Atención al Ciudadano</t>
  </si>
  <si>
    <t>Parque Municipal Summit</t>
  </si>
  <si>
    <t>Subdirección de Mercados</t>
  </si>
  <si>
    <t>Subdirección de Microempresarios</t>
  </si>
  <si>
    <t>Subdirección de Eventos</t>
  </si>
  <si>
    <t>Subdirección de Empresas Municipales</t>
  </si>
  <si>
    <t>Dirección de Servicios a la Comunidad</t>
  </si>
  <si>
    <t>Servicios</t>
  </si>
  <si>
    <t>Subdirección de Obras Comunitarias</t>
  </si>
  <si>
    <t>Subdirección de Deportes y Recreación</t>
  </si>
  <si>
    <t>Subdirección de Cultura</t>
  </si>
  <si>
    <t>Subdirección de Desarrollo Social</t>
  </si>
  <si>
    <t>Dirección de Gestión Social</t>
  </si>
  <si>
    <t>Gestión Social</t>
  </si>
  <si>
    <t>BIENESTAR ECONOMICO Y SOCIAL</t>
  </si>
  <si>
    <t>Departamento de Planeación y Logística</t>
  </si>
  <si>
    <t>Subdirección de Seguridad Electrónica</t>
  </si>
  <si>
    <t>Seguridad Municipal</t>
  </si>
  <si>
    <t>Dirección de Seguridad Municipal</t>
  </si>
  <si>
    <t>Departamento de Servicios Legales</t>
  </si>
  <si>
    <t>Departamento Judicial</t>
  </si>
  <si>
    <t>Departamento de Inspecciones Legales</t>
  </si>
  <si>
    <t>Subdirección de Corregidurias</t>
  </si>
  <si>
    <t>Dirección de Gestión Legal y Justicia</t>
  </si>
  <si>
    <t>Gestión Legal y Justicias</t>
  </si>
  <si>
    <t>SERVICIOS LEGALES MUNICIPALES</t>
  </si>
  <si>
    <t>Subdirección de Cambio Climático y Vulnerabilidad</t>
  </si>
  <si>
    <t>Subdirección de Áreas Verdes y Vida Animal</t>
  </si>
  <si>
    <t>Subdirección de Calidad Ambiental</t>
  </si>
  <si>
    <t>Dirección de Gestión Ambiental</t>
  </si>
  <si>
    <t>Departamento de Estudios e Investigaciones Urbanas</t>
  </si>
  <si>
    <t>Departamento de Planes de Ordenamiento Territorial</t>
  </si>
  <si>
    <t>Departamento de Control de Desarrollo Urbano</t>
  </si>
  <si>
    <t>Dirección de Planificación Urbana</t>
  </si>
  <si>
    <t>Dirección de Obras y Construcción Municipal</t>
  </si>
  <si>
    <t>Planificación Urbana</t>
  </si>
  <si>
    <t>DESARROLLO URBANO</t>
  </si>
  <si>
    <t>Administración Tributaría</t>
  </si>
  <si>
    <t>Administración Financiera</t>
  </si>
  <si>
    <t>Tesorería Municipal</t>
  </si>
  <si>
    <t>FINANZA MUNICIPALES</t>
  </si>
  <si>
    <t>Departamento de Mejoras Continuas</t>
  </si>
  <si>
    <t>Subdirección de Compras</t>
  </si>
  <si>
    <t>Subdirección de Tecnología de la Información</t>
  </si>
  <si>
    <t>Subdirección de Administración y Servicios</t>
  </si>
  <si>
    <t>Dirección de Servicios Internos</t>
  </si>
  <si>
    <t>Servicios Internos</t>
  </si>
  <si>
    <t>ADMINISTRACIÓN</t>
  </si>
  <si>
    <t>Dirección De Planificación Estratégica Y Presupuesto</t>
  </si>
  <si>
    <t>DIR. PLANIFICACIÓN ESTRATÉGICA  Y PRESUPUESTO</t>
  </si>
  <si>
    <t>Oficina de Cooperación Internacional e Internacional.</t>
  </si>
  <si>
    <t>Oficina De Cooperacioón Internacional E Internacional</t>
  </si>
  <si>
    <t>Dirección de Comunicación y Relaciones Públicas</t>
  </si>
  <si>
    <t>Dirección De Comunicación Y Relaciones Públicas</t>
  </si>
  <si>
    <t>Oficina de Auditoria de la Contraloría</t>
  </si>
  <si>
    <t>Dirección de Auditoria Interna</t>
  </si>
  <si>
    <t>Servicios De Auditoria</t>
  </si>
  <si>
    <t>ASESORIA MUNICIPAL</t>
  </si>
  <si>
    <t>Dirección de Recursos Humano</t>
  </si>
  <si>
    <t>Descentralización</t>
  </si>
  <si>
    <t>Secretaria General</t>
  </si>
  <si>
    <t>Despacho del Alcalde</t>
  </si>
  <si>
    <t>Despacho Del Alcalde</t>
  </si>
  <si>
    <t>EJECUCIÓN DE LA POLITICA DESPACHO MUNICIPAL</t>
  </si>
  <si>
    <t>Prensa del Consejo</t>
  </si>
  <si>
    <t>Secretaria del Consejo</t>
  </si>
  <si>
    <t>Presidencia del Consejo</t>
  </si>
  <si>
    <t>TOTAL PRESUPUESTO DE FUNCIONAMIENTO…</t>
  </si>
  <si>
    <t xml:space="preserve">PRESUPUESTO DE FUNCIONAMIENTO </t>
  </si>
  <si>
    <t>PRESUPUESTO DE INVERSIÓN</t>
  </si>
  <si>
    <t>PRESUPUESTO DE FUNCIONAMIENTO</t>
  </si>
  <si>
    <t>TOTAL</t>
  </si>
  <si>
    <t>(En balboas)</t>
  </si>
  <si>
    <t>AL  31 DE AGOSTO  DE 2016</t>
  </si>
  <si>
    <t xml:space="preserve">INFORME DE EJECUCIÓN PRESUPUESTARIA </t>
  </si>
  <si>
    <t>DEPARTAMENTO DE PRESUPUESTO</t>
  </si>
  <si>
    <t>DIRECCIÓN DE PLANIFICACIÓN ESTRATÉGICA Y PRESUPUESTO</t>
  </si>
  <si>
    <t>MUNICIPIO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</si>
</sst>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i/>
      <u/>
      <sz val="12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i/>
      <sz val="10"/>
      <name val="Arial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b/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b/>
      <i/>
      <sz val="12"/>
      <color theme="0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4" fontId="3" fillId="0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7" fillId="0" borderId="4" xfId="0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0" fillId="0" borderId="0" xfId="0" applyFill="1"/>
    <xf numFmtId="4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9" fillId="0" borderId="0" xfId="0" applyFont="1"/>
    <xf numFmtId="3" fontId="10" fillId="0" borderId="4" xfId="0" applyNumberFormat="1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 applyFont="1"/>
    <xf numFmtId="0" fontId="4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4" xfId="0" applyNumberFormat="1" applyFont="1" applyBorder="1"/>
    <xf numFmtId="4" fontId="12" fillId="0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5" fillId="0" borderId="4" xfId="0" applyFont="1" applyFill="1" applyBorder="1" applyAlignment="1">
      <alignment horizontal="left" vertical="center"/>
    </xf>
    <xf numFmtId="2" fontId="4" fillId="0" borderId="4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2" fillId="0" borderId="0" xfId="0" applyFont="1"/>
    <xf numFmtId="4" fontId="5" fillId="0" borderId="4" xfId="0" applyNumberFormat="1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vertical="center"/>
    </xf>
    <xf numFmtId="3" fontId="0" fillId="0" borderId="0" xfId="0" applyNumberFormat="1" applyFill="1"/>
    <xf numFmtId="3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4" fontId="16" fillId="0" borderId="7" xfId="0" applyNumberFormat="1" applyFont="1" applyFill="1" applyBorder="1" applyAlignment="1">
      <alignment vertical="center"/>
    </xf>
    <xf numFmtId="4" fontId="16" fillId="0" borderId="7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/>
    <xf numFmtId="4" fontId="16" fillId="0" borderId="0" xfId="0" applyNumberFormat="1" applyFont="1" applyBorder="1"/>
    <xf numFmtId="0" fontId="18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Border="1"/>
    <xf numFmtId="0" fontId="16" fillId="0" borderId="8" xfId="0" applyFont="1" applyBorder="1" applyAlignment="1">
      <alignment horizontal="center" vertical="center"/>
    </xf>
    <xf numFmtId="4" fontId="16" fillId="0" borderId="8" xfId="0" applyNumberFormat="1" applyFont="1" applyBorder="1"/>
    <xf numFmtId="4" fontId="16" fillId="0" borderId="8" xfId="0" applyNumberFormat="1" applyFont="1" applyFill="1" applyBorder="1" applyAlignment="1">
      <alignment vertical="center"/>
    </xf>
    <xf numFmtId="4" fontId="16" fillId="0" borderId="8" xfId="0" applyNumberFormat="1" applyFont="1" applyFill="1" applyBorder="1"/>
    <xf numFmtId="0" fontId="18" fillId="0" borderId="8" xfId="0" applyFont="1" applyFill="1" applyBorder="1" applyAlignment="1">
      <alignment horizontal="left" vertical="center" indent="2"/>
    </xf>
    <xf numFmtId="3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3" fontId="3" fillId="0" borderId="0" xfId="0" applyNumberFormat="1" applyFont="1" applyFill="1"/>
    <xf numFmtId="3" fontId="20" fillId="2" borderId="4" xfId="0" applyNumberFormat="1" applyFont="1" applyFill="1" applyBorder="1" applyAlignment="1">
      <alignment horizontal="left" vertical="center"/>
    </xf>
    <xf numFmtId="0" fontId="3" fillId="0" borderId="0" xfId="0" applyNumberFormat="1" applyFont="1"/>
    <xf numFmtId="0" fontId="19" fillId="0" borderId="4" xfId="0" applyFont="1" applyBorder="1" applyAlignment="1">
      <alignment horizontal="left" vertical="center" indent="1"/>
    </xf>
    <xf numFmtId="0" fontId="0" fillId="0" borderId="0" xfId="0" applyFill="1" applyBorder="1"/>
    <xf numFmtId="0" fontId="21" fillId="0" borderId="0" xfId="0" applyFont="1"/>
    <xf numFmtId="0" fontId="21" fillId="0" borderId="0" xfId="0" applyFont="1" applyFill="1" applyBorder="1"/>
    <xf numFmtId="4" fontId="3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10" fontId="0" fillId="0" borderId="0" xfId="0" applyNumberFormat="1"/>
    <xf numFmtId="4" fontId="20" fillId="2" borderId="4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4" fontId="23" fillId="5" borderId="4" xfId="0" applyNumberFormat="1" applyFont="1" applyFill="1" applyBorder="1" applyAlignment="1">
      <alignment horizontal="center" vertical="center"/>
    </xf>
    <xf numFmtId="3" fontId="23" fillId="5" borderId="4" xfId="0" applyNumberFormat="1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4" fontId="25" fillId="6" borderId="4" xfId="0" applyNumberFormat="1" applyFont="1" applyFill="1" applyBorder="1" applyAlignment="1">
      <alignment horizontal="center" vertical="center" wrapText="1"/>
    </xf>
    <xf numFmtId="3" fontId="25" fillId="6" borderId="4" xfId="0" applyNumberFormat="1" applyFont="1" applyFill="1" applyBorder="1" applyAlignment="1">
      <alignment horizontal="center" vertical="center" wrapText="1"/>
    </xf>
    <xf numFmtId="3" fontId="25" fillId="7" borderId="4" xfId="0" applyNumberFormat="1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 wrapText="1"/>
    </xf>
    <xf numFmtId="4" fontId="25" fillId="6" borderId="4" xfId="0" applyNumberFormat="1" applyFont="1" applyFill="1" applyBorder="1" applyAlignment="1">
      <alignment horizontal="center" vertical="center" wrapText="1"/>
    </xf>
    <xf numFmtId="4" fontId="25" fillId="7" borderId="5" xfId="0" applyNumberFormat="1" applyFont="1" applyFill="1" applyBorder="1" applyAlignment="1">
      <alignment horizontal="center" vertical="center" wrapText="1"/>
    </xf>
    <xf numFmtId="4" fontId="25" fillId="7" borderId="4" xfId="0" applyNumberFormat="1" applyFont="1" applyFill="1" applyBorder="1" applyAlignment="1">
      <alignment horizontal="center" vertical="center" wrapText="1"/>
    </xf>
    <xf numFmtId="4" fontId="25" fillId="7" borderId="4" xfId="0" applyNumberFormat="1" applyFont="1" applyFill="1" applyBorder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center" vertical="center"/>
    </xf>
    <xf numFmtId="4" fontId="23" fillId="6" borderId="3" xfId="0" applyNumberFormat="1" applyFont="1" applyFill="1" applyBorder="1" applyAlignment="1">
      <alignment horizontal="center" vertical="center"/>
    </xf>
    <xf numFmtId="4" fontId="23" fillId="6" borderId="4" xfId="0" applyNumberFormat="1" applyFont="1" applyFill="1" applyBorder="1" applyAlignment="1">
      <alignment horizontal="center" vertical="center" wrapText="1"/>
    </xf>
    <xf numFmtId="4" fontId="25" fillId="7" borderId="6" xfId="0" applyNumberFormat="1" applyFont="1" applyFill="1" applyBorder="1" applyAlignment="1">
      <alignment horizontal="center" vertical="center" wrapText="1"/>
    </xf>
    <xf numFmtId="4" fontId="23" fillId="6" borderId="4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4" fontId="29" fillId="5" borderId="4" xfId="0" applyNumberFormat="1" applyFont="1" applyFill="1" applyBorder="1" applyAlignment="1">
      <alignment horizontal="center" vertical="center"/>
    </xf>
    <xf numFmtId="3" fontId="29" fillId="5" borderId="4" xfId="0" applyNumberFormat="1" applyFont="1" applyFill="1" applyBorder="1" applyAlignment="1">
      <alignment horizontal="right" vertical="center"/>
    </xf>
    <xf numFmtId="0" fontId="29" fillId="5" borderId="4" xfId="0" applyFont="1" applyFill="1" applyBorder="1" applyAlignment="1">
      <alignment horizontal="right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4" fontId="24" fillId="6" borderId="4" xfId="0" applyNumberFormat="1" applyFont="1" applyFill="1" applyBorder="1" applyAlignment="1">
      <alignment horizontal="center" vertical="center" wrapText="1"/>
    </xf>
    <xf numFmtId="3" fontId="24" fillId="6" borderId="4" xfId="0" applyNumberFormat="1" applyFont="1" applyFill="1" applyBorder="1" applyAlignment="1">
      <alignment horizontal="center" vertical="center" wrapText="1"/>
    </xf>
    <xf numFmtId="3" fontId="24" fillId="7" borderId="4" xfId="0" applyNumberFormat="1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4" fontId="24" fillId="6" borderId="5" xfId="0" applyNumberFormat="1" applyFont="1" applyFill="1" applyBorder="1" applyAlignment="1">
      <alignment horizontal="center" vertical="center" wrapText="1"/>
    </xf>
    <xf numFmtId="4" fontId="24" fillId="7" borderId="5" xfId="0" applyNumberFormat="1" applyFont="1" applyFill="1" applyBorder="1" applyAlignment="1">
      <alignment horizontal="center" vertical="center" wrapText="1"/>
    </xf>
    <xf numFmtId="4" fontId="24" fillId="7" borderId="4" xfId="0" applyNumberFormat="1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 wrapText="1"/>
    </xf>
    <xf numFmtId="4" fontId="23" fillId="6" borderId="3" xfId="0" applyNumberFormat="1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 vertical="center" wrapText="1"/>
    </xf>
    <xf numFmtId="4" fontId="24" fillId="7" borderId="6" xfId="0" applyNumberFormat="1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3" fontId="31" fillId="0" borderId="7" xfId="0" applyNumberFormat="1" applyFont="1" applyBorder="1" applyAlignment="1">
      <alignment horizontal="center"/>
    </xf>
    <xf numFmtId="3" fontId="0" fillId="0" borderId="0" xfId="0" applyNumberFormat="1" applyBorder="1"/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>
        <row r="2">
          <cell r="A2" t="str">
            <v>Consejo Municipal</v>
          </cell>
        </row>
        <row r="4">
          <cell r="B4">
            <v>1267880</v>
          </cell>
        </row>
        <row r="23">
          <cell r="B23">
            <v>1304947</v>
          </cell>
        </row>
        <row r="60">
          <cell r="B60">
            <v>577434</v>
          </cell>
        </row>
        <row r="87">
          <cell r="B87">
            <v>161536</v>
          </cell>
        </row>
        <row r="272">
          <cell r="B272">
            <v>17030300</v>
          </cell>
        </row>
        <row r="345">
          <cell r="B345">
            <v>3158509</v>
          </cell>
        </row>
        <row r="399">
          <cell r="B399">
            <v>741146</v>
          </cell>
        </row>
        <row r="444">
          <cell r="B444">
            <v>10723272</v>
          </cell>
        </row>
        <row r="474">
          <cell r="B474">
            <v>245791</v>
          </cell>
        </row>
        <row r="499">
          <cell r="B499">
            <v>268950</v>
          </cell>
        </row>
        <row r="541">
          <cell r="B541">
            <v>1264241</v>
          </cell>
        </row>
        <row r="574">
          <cell r="B574">
            <v>220405</v>
          </cell>
        </row>
        <row r="609">
          <cell r="B609">
            <v>5078813</v>
          </cell>
        </row>
        <row r="677">
          <cell r="B677">
            <v>6430763</v>
          </cell>
        </row>
        <row r="720">
          <cell r="B720">
            <v>2168274</v>
          </cell>
        </row>
        <row r="766">
          <cell r="B766">
            <v>613353</v>
          </cell>
        </row>
        <row r="789">
          <cell r="B789">
            <v>486026</v>
          </cell>
        </row>
        <row r="797">
          <cell r="B797">
            <v>22000</v>
          </cell>
        </row>
        <row r="835">
          <cell r="B835">
            <v>12953056</v>
          </cell>
        </row>
        <row r="857">
          <cell r="B857">
            <v>1764284</v>
          </cell>
        </row>
        <row r="884">
          <cell r="B884">
            <v>1275744</v>
          </cell>
        </row>
        <row r="935">
          <cell r="B935">
            <v>4876311</v>
          </cell>
        </row>
        <row r="985">
          <cell r="B985">
            <v>564793</v>
          </cell>
        </row>
        <row r="1040">
          <cell r="B1040">
            <v>1456452</v>
          </cell>
        </row>
        <row r="1048">
          <cell r="B1048">
            <v>41753</v>
          </cell>
        </row>
        <row r="1056">
          <cell r="B1056">
            <v>53432</v>
          </cell>
        </row>
        <row r="1064">
          <cell r="B1064">
            <v>41753</v>
          </cell>
        </row>
        <row r="1106">
          <cell r="B1106">
            <v>2454971</v>
          </cell>
        </row>
        <row r="1114">
          <cell r="B1114">
            <v>1343559</v>
          </cell>
        </row>
        <row r="1166">
          <cell r="B1166">
            <v>5186126</v>
          </cell>
        </row>
        <row r="1190">
          <cell r="B1190">
            <v>117753</v>
          </cell>
        </row>
        <row r="1198">
          <cell r="B1198">
            <v>289953</v>
          </cell>
        </row>
        <row r="1252">
          <cell r="B1252">
            <v>6149595</v>
          </cell>
        </row>
        <row r="1293">
          <cell r="B1293">
            <v>1552096</v>
          </cell>
        </row>
        <row r="1338">
          <cell r="B1338">
            <v>2293625</v>
          </cell>
        </row>
        <row r="1378">
          <cell r="B1378">
            <v>473204</v>
          </cell>
        </row>
        <row r="1416">
          <cell r="B1416">
            <v>351431</v>
          </cell>
        </row>
        <row r="1493">
          <cell r="B1493">
            <v>1520556</v>
          </cell>
        </row>
        <row r="1528">
          <cell r="B1528">
            <v>393941</v>
          </cell>
        </row>
        <row r="1581">
          <cell r="B1581">
            <v>285818</v>
          </cell>
        </row>
        <row r="1646">
          <cell r="B1646">
            <v>1751371</v>
          </cell>
        </row>
        <row r="1712">
          <cell r="B1712">
            <v>803785</v>
          </cell>
        </row>
        <row r="1749">
          <cell r="B1749">
            <v>501568</v>
          </cell>
        </row>
      </sheetData>
      <sheetData sheetId="3" refreshError="1">
        <row r="2">
          <cell r="A2" t="str">
            <v xml:space="preserve">   Mant. Y Reparación de Edificio</v>
          </cell>
          <cell r="B2">
            <v>970900</v>
          </cell>
        </row>
        <row r="27">
          <cell r="B27">
            <v>19550000</v>
          </cell>
        </row>
        <row r="35">
          <cell r="B35">
            <v>1000000</v>
          </cell>
        </row>
        <row r="39">
          <cell r="A39" t="str">
            <v xml:space="preserve">   Limpieza y Aseo del Edificio Hatillo (Parte 2)</v>
          </cell>
          <cell r="B39">
            <v>145550</v>
          </cell>
        </row>
        <row r="40">
          <cell r="A40" t="str">
            <v xml:space="preserve">   Remozamiento del Teatro Gladys Vidal</v>
          </cell>
          <cell r="B40">
            <v>250000</v>
          </cell>
        </row>
        <row r="42">
          <cell r="B42">
            <v>6324127</v>
          </cell>
        </row>
        <row r="43">
          <cell r="B43">
            <v>375685</v>
          </cell>
        </row>
        <row r="48">
          <cell r="B48">
            <v>947935</v>
          </cell>
        </row>
        <row r="50">
          <cell r="B50">
            <v>1601065</v>
          </cell>
        </row>
        <row r="51">
          <cell r="B51">
            <v>350000</v>
          </cell>
        </row>
        <row r="66">
          <cell r="B66">
            <v>0</v>
          </cell>
        </row>
        <row r="68">
          <cell r="A68" t="str">
            <v xml:space="preserve">   Limpieza y Aseo de Edifico Hatillo (Parte 1)</v>
          </cell>
          <cell r="B68">
            <v>154450</v>
          </cell>
        </row>
        <row r="69">
          <cell r="A69" t="str">
            <v xml:space="preserve">   Adquisición de Placas y Calcomanias Vehiculares</v>
          </cell>
          <cell r="B69">
            <v>3287645</v>
          </cell>
        </row>
        <row r="72">
          <cell r="A72" t="str">
            <v xml:space="preserve">   Consultoría Calle Uruguay y Vía Argentina</v>
          </cell>
          <cell r="B72">
            <v>1138556</v>
          </cell>
        </row>
        <row r="75">
          <cell r="A75" t="str">
            <v xml:space="preserve">  Recolección de los Desechos del Mercado Agricola</v>
          </cell>
          <cell r="B75">
            <v>192386</v>
          </cell>
        </row>
        <row r="78">
          <cell r="B78">
            <v>7820000</v>
          </cell>
        </row>
        <row r="79">
          <cell r="B79">
            <v>4000000</v>
          </cell>
        </row>
        <row r="80">
          <cell r="B80">
            <v>3000000</v>
          </cell>
        </row>
        <row r="81">
          <cell r="B81">
            <v>250000</v>
          </cell>
        </row>
        <row r="82">
          <cell r="B82">
            <v>15000000</v>
          </cell>
        </row>
        <row r="83">
          <cell r="B83">
            <v>250000</v>
          </cell>
        </row>
        <row r="84">
          <cell r="B84">
            <v>5000000</v>
          </cell>
        </row>
        <row r="85">
          <cell r="B85">
            <v>1000000</v>
          </cell>
        </row>
        <row r="86">
          <cell r="B86">
            <v>1000000</v>
          </cell>
        </row>
        <row r="87">
          <cell r="B87">
            <v>800000</v>
          </cell>
        </row>
        <row r="88">
          <cell r="B88">
            <v>3000000</v>
          </cell>
        </row>
        <row r="89">
          <cell r="B89">
            <v>200000</v>
          </cell>
        </row>
        <row r="90">
          <cell r="B90">
            <v>500000</v>
          </cell>
        </row>
        <row r="91">
          <cell r="B91">
            <v>3230465</v>
          </cell>
        </row>
        <row r="92">
          <cell r="B92">
            <v>900000</v>
          </cell>
        </row>
        <row r="93">
          <cell r="B93">
            <v>2000000</v>
          </cell>
        </row>
        <row r="94">
          <cell r="B94">
            <v>900000</v>
          </cell>
        </row>
        <row r="95">
          <cell r="B95">
            <v>500000</v>
          </cell>
        </row>
        <row r="96">
          <cell r="B96">
            <v>54000</v>
          </cell>
        </row>
        <row r="97">
          <cell r="B97">
            <v>1222000</v>
          </cell>
        </row>
        <row r="98">
          <cell r="B98">
            <v>1973535</v>
          </cell>
        </row>
        <row r="100">
          <cell r="A100" t="str">
            <v xml:space="preserve">   Mejoras existentes al Mercado Agricola Central</v>
          </cell>
        </row>
        <row r="101">
          <cell r="B101">
            <v>4000000</v>
          </cell>
        </row>
        <row r="102">
          <cell r="B102">
            <v>5000000</v>
          </cell>
        </row>
        <row r="104">
          <cell r="B104">
            <v>1598990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topLeftCell="A82" zoomScale="70" zoomScaleNormal="70" workbookViewId="0">
      <selection activeCell="G38" sqref="G38"/>
    </sheetView>
  </sheetViews>
  <sheetFormatPr baseColWidth="10" defaultRowHeight="15.75" x14ac:dyDescent="0.25"/>
  <cols>
    <col min="1" max="1" width="78.85546875" bestFit="1" customWidth="1"/>
    <col min="2" max="2" width="14.5703125" style="2" customWidth="1"/>
    <col min="3" max="3" width="16" style="2" bestFit="1" customWidth="1"/>
    <col min="4" max="4" width="15" style="2" customWidth="1"/>
    <col min="5" max="5" width="19.85546875" style="5" customWidth="1"/>
    <col min="6" max="6" width="15.5703125" style="4" customWidth="1"/>
    <col min="7" max="7" width="18.5703125" style="4" customWidth="1"/>
    <col min="8" max="8" width="19.42578125" style="4" customWidth="1"/>
    <col min="9" max="9" width="15.7109375" style="3" customWidth="1"/>
    <col min="10" max="10" width="14.42578125" style="2" customWidth="1"/>
    <col min="11" max="11" width="14" style="2" customWidth="1"/>
    <col min="12" max="12" width="16.28515625" style="1" customWidth="1"/>
    <col min="13" max="13" width="18" style="1" customWidth="1"/>
    <col min="14" max="14" width="12" bestFit="1" customWidth="1"/>
    <col min="15" max="15" width="13.5703125" bestFit="1" customWidth="1"/>
  </cols>
  <sheetData>
    <row r="1" spans="1:15" s="83" customFormat="1" ht="20.25" x14ac:dyDescent="0.2">
      <c r="A1" s="162" t="s">
        <v>210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s="83" customFormat="1" ht="20.25" x14ac:dyDescent="0.2">
      <c r="A2" s="163" t="s">
        <v>209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5" s="83" customFormat="1" ht="24.75" customHeight="1" x14ac:dyDescent="0.2">
      <c r="A3" s="162" t="s">
        <v>208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5" s="83" customFormat="1" ht="21" customHeight="1" x14ac:dyDescent="0.2">
      <c r="A4" s="162" t="s">
        <v>207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5" s="83" customFormat="1" ht="21" customHeight="1" x14ac:dyDescent="0.2">
      <c r="A5" s="162" t="s">
        <v>206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O5" s="161"/>
    </row>
    <row r="6" spans="1:15" s="83" customFormat="1" ht="21" customHeight="1" x14ac:dyDescent="0.2">
      <c r="A6" s="162" t="s">
        <v>205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O6" s="161"/>
    </row>
    <row r="7" spans="1:15" s="83" customFormat="1" ht="21" customHeight="1" x14ac:dyDescent="0.3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5" s="83" customFormat="1" ht="54.95" customHeight="1" x14ac:dyDescent="0.2">
      <c r="A8" s="159" t="s">
        <v>130</v>
      </c>
      <c r="B8" s="131" t="s">
        <v>129</v>
      </c>
      <c r="C8" s="130"/>
      <c r="D8" s="157" t="s">
        <v>128</v>
      </c>
      <c r="E8" s="156" t="s">
        <v>131</v>
      </c>
      <c r="F8" s="155"/>
      <c r="G8" s="158" t="s">
        <v>126</v>
      </c>
      <c r="H8" s="158" t="s">
        <v>125</v>
      </c>
      <c r="I8" s="157" t="s">
        <v>124</v>
      </c>
      <c r="J8" s="156" t="s">
        <v>123</v>
      </c>
      <c r="K8" s="155"/>
      <c r="L8" s="131" t="s">
        <v>122</v>
      </c>
      <c r="M8" s="130"/>
    </row>
    <row r="9" spans="1:15" ht="65.099999999999994" customHeight="1" x14ac:dyDescent="0.2">
      <c r="A9" s="154"/>
      <c r="B9" s="147" t="s">
        <v>121</v>
      </c>
      <c r="C9" s="147" t="s">
        <v>120</v>
      </c>
      <c r="D9" s="151"/>
      <c r="E9" s="147" t="s">
        <v>119</v>
      </c>
      <c r="F9" s="153" t="s">
        <v>118</v>
      </c>
      <c r="G9" s="152"/>
      <c r="H9" s="152"/>
      <c r="I9" s="151"/>
      <c r="J9" s="147" t="s">
        <v>117</v>
      </c>
      <c r="K9" s="147" t="s">
        <v>116</v>
      </c>
      <c r="L9" s="125" t="s">
        <v>115</v>
      </c>
      <c r="M9" s="125" t="s">
        <v>114</v>
      </c>
    </row>
    <row r="10" spans="1:15" ht="30" customHeight="1" x14ac:dyDescent="0.2">
      <c r="A10" s="150"/>
      <c r="B10" s="148">
        <v>1</v>
      </c>
      <c r="C10" s="148">
        <v>2</v>
      </c>
      <c r="D10" s="148">
        <v>3</v>
      </c>
      <c r="E10" s="148">
        <v>4</v>
      </c>
      <c r="F10" s="149">
        <v>5</v>
      </c>
      <c r="G10" s="149">
        <v>6</v>
      </c>
      <c r="H10" s="149" t="s">
        <v>113</v>
      </c>
      <c r="I10" s="148">
        <v>8</v>
      </c>
      <c r="J10" s="147" t="s">
        <v>112</v>
      </c>
      <c r="K10" s="147" t="s">
        <v>111</v>
      </c>
      <c r="L10" s="120" t="s">
        <v>110</v>
      </c>
      <c r="M10" s="120" t="s">
        <v>109</v>
      </c>
    </row>
    <row r="11" spans="1:15" ht="8.25" customHeight="1" x14ac:dyDescent="0.2">
      <c r="A11" s="146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4"/>
    </row>
    <row r="12" spans="1:15" ht="35.1" customHeight="1" x14ac:dyDescent="0.2">
      <c r="A12" s="143" t="s">
        <v>204</v>
      </c>
      <c r="B12" s="142">
        <f>+B14+B15</f>
        <v>203156270</v>
      </c>
      <c r="C12" s="142">
        <f>+C14+C15</f>
        <v>206872746</v>
      </c>
      <c r="D12" s="142">
        <f>+D14+D15</f>
        <v>189696959</v>
      </c>
      <c r="E12" s="142">
        <f>+E14+E15</f>
        <v>99768556</v>
      </c>
      <c r="F12" s="142">
        <f>+F14+F15</f>
        <v>38818810.229999997</v>
      </c>
      <c r="G12" s="142">
        <f>+G14+G15</f>
        <v>15312437</v>
      </c>
      <c r="H12" s="142">
        <f>+E12+F12+G12</f>
        <v>153899803.22999999</v>
      </c>
      <c r="I12" s="142">
        <f>+I14+I15</f>
        <v>82474756</v>
      </c>
      <c r="J12" s="142">
        <f>+D12-H12</f>
        <v>35797155.770000011</v>
      </c>
      <c r="K12" s="142">
        <f>+C12-H12</f>
        <v>52972942.770000011</v>
      </c>
      <c r="L12" s="141">
        <f>+H12/D12*100</f>
        <v>81.12929381751448</v>
      </c>
      <c r="M12" s="141">
        <f>+H12/C12*100</f>
        <v>74.393464680939644</v>
      </c>
      <c r="O12" s="54"/>
    </row>
    <row r="13" spans="1:15" ht="6.75" customHeight="1" x14ac:dyDescent="0.2">
      <c r="A13" s="11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1"/>
    </row>
    <row r="14" spans="1:15" ht="24.95" customHeight="1" x14ac:dyDescent="0.2">
      <c r="A14" s="140" t="s">
        <v>203</v>
      </c>
      <c r="B14" s="139">
        <f>+B23</f>
        <v>100260570</v>
      </c>
      <c r="C14" s="139">
        <f>+C23</f>
        <v>95366956</v>
      </c>
      <c r="D14" s="139">
        <f>+D23</f>
        <v>78191169</v>
      </c>
      <c r="E14" s="139">
        <f>+E23</f>
        <v>58803017</v>
      </c>
      <c r="F14" s="139">
        <f>+F23</f>
        <v>2607652</v>
      </c>
      <c r="G14" s="139">
        <f>+G23</f>
        <v>3343111</v>
      </c>
      <c r="H14" s="139">
        <f>+E14+F14+G14</f>
        <v>64753780</v>
      </c>
      <c r="I14" s="139">
        <f>+I23</f>
        <v>51372543</v>
      </c>
      <c r="J14" s="139">
        <f>+D14-H14</f>
        <v>13437389</v>
      </c>
      <c r="K14" s="139">
        <f>+C14-H14</f>
        <v>30613176</v>
      </c>
      <c r="L14" s="138">
        <f>+H14/D14*100</f>
        <v>82.814697398884007</v>
      </c>
      <c r="M14" s="138">
        <f>+H14/C14*100</f>
        <v>67.899598263364936</v>
      </c>
      <c r="N14" s="54"/>
    </row>
    <row r="15" spans="1:15" ht="24.95" customHeight="1" x14ac:dyDescent="0.2">
      <c r="A15" s="140" t="s">
        <v>202</v>
      </c>
      <c r="B15" s="139">
        <f>+B114</f>
        <v>102895700</v>
      </c>
      <c r="C15" s="139">
        <f>+C114</f>
        <v>111505790</v>
      </c>
      <c r="D15" s="139">
        <f>+D114</f>
        <v>111505790</v>
      </c>
      <c r="E15" s="139">
        <f>+E114</f>
        <v>40965539</v>
      </c>
      <c r="F15" s="139">
        <f>+F114</f>
        <v>36211158.229999997</v>
      </c>
      <c r="G15" s="139">
        <f>+G114</f>
        <v>11969326</v>
      </c>
      <c r="H15" s="139">
        <f>+E15+F15+G15</f>
        <v>89146023.229999989</v>
      </c>
      <c r="I15" s="139">
        <f>+I114</f>
        <v>31102213</v>
      </c>
      <c r="J15" s="139">
        <f>+D15-H15</f>
        <v>22359766.770000011</v>
      </c>
      <c r="K15" s="139">
        <f>+C15-H15</f>
        <v>22359766.770000011</v>
      </c>
      <c r="L15" s="138">
        <f>+H15/D15*100</f>
        <v>79.947438810128148</v>
      </c>
      <c r="M15" s="138">
        <f>+H15/C15*100</f>
        <v>79.947438810128148</v>
      </c>
      <c r="N15" s="54"/>
    </row>
    <row r="16" spans="1:15" x14ac:dyDescent="0.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54"/>
    </row>
    <row r="17" spans="1:19" ht="20.25" x14ac:dyDescent="0.2">
      <c r="A17" s="136" t="s">
        <v>201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18" spans="1:19" s="33" customFormat="1" ht="18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9" ht="54.95" customHeight="1" x14ac:dyDescent="0.2">
      <c r="A19" s="124" t="s">
        <v>130</v>
      </c>
      <c r="B19" s="134" t="s">
        <v>129</v>
      </c>
      <c r="C19" s="134"/>
      <c r="D19" s="126" t="s">
        <v>128</v>
      </c>
      <c r="E19" s="132" t="s">
        <v>127</v>
      </c>
      <c r="F19" s="132"/>
      <c r="G19" s="128" t="s">
        <v>126</v>
      </c>
      <c r="H19" s="133" t="s">
        <v>125</v>
      </c>
      <c r="I19" s="126" t="s">
        <v>124</v>
      </c>
      <c r="J19" s="132" t="s">
        <v>123</v>
      </c>
      <c r="K19" s="132"/>
      <c r="L19" s="131" t="s">
        <v>122</v>
      </c>
      <c r="M19" s="130"/>
    </row>
    <row r="20" spans="1:19" ht="60" customHeight="1" x14ac:dyDescent="0.2">
      <c r="A20" s="124"/>
      <c r="B20" s="121" t="s">
        <v>121</v>
      </c>
      <c r="C20" s="121" t="s">
        <v>120</v>
      </c>
      <c r="D20" s="126"/>
      <c r="E20" s="121" t="s">
        <v>119</v>
      </c>
      <c r="F20" s="129" t="s">
        <v>118</v>
      </c>
      <c r="G20" s="128"/>
      <c r="H20" s="127"/>
      <c r="I20" s="126"/>
      <c r="J20" s="121" t="s">
        <v>117</v>
      </c>
      <c r="K20" s="121" t="s">
        <v>116</v>
      </c>
      <c r="L20" s="125" t="s">
        <v>115</v>
      </c>
      <c r="M20" s="125" t="s">
        <v>114</v>
      </c>
    </row>
    <row r="21" spans="1:19" ht="30" customHeight="1" x14ac:dyDescent="0.2">
      <c r="A21" s="124"/>
      <c r="B21" s="122">
        <v>1</v>
      </c>
      <c r="C21" s="122">
        <v>2</v>
      </c>
      <c r="D21" s="122">
        <v>3</v>
      </c>
      <c r="E21" s="122">
        <v>4</v>
      </c>
      <c r="F21" s="123">
        <v>5</v>
      </c>
      <c r="G21" s="123">
        <v>6</v>
      </c>
      <c r="H21" s="123" t="s">
        <v>113</v>
      </c>
      <c r="I21" s="122">
        <v>8</v>
      </c>
      <c r="J21" s="121" t="s">
        <v>112</v>
      </c>
      <c r="K21" s="121" t="s">
        <v>111</v>
      </c>
      <c r="L21" s="120" t="s">
        <v>110</v>
      </c>
      <c r="M21" s="120" t="s">
        <v>109</v>
      </c>
      <c r="N21" s="54"/>
    </row>
    <row r="22" spans="1:19" ht="9.75" customHeight="1" x14ac:dyDescent="0.2">
      <c r="A22" s="119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7"/>
    </row>
    <row r="23" spans="1:19" ht="35.1" customHeight="1" x14ac:dyDescent="0.2">
      <c r="A23" s="116" t="s">
        <v>200</v>
      </c>
      <c r="B23" s="115">
        <f>+B25+B32+B40+B48+B50+B57+B64+B76+B88</f>
        <v>100260570</v>
      </c>
      <c r="C23" s="115">
        <f>+C25+C32+C40+C48+C50+C57+C64+C76+C88</f>
        <v>95366956</v>
      </c>
      <c r="D23" s="115">
        <f>+D25+D32+D40+D48+D50+D57+D64+D76+D88</f>
        <v>78191169</v>
      </c>
      <c r="E23" s="115">
        <f>+E25+E32+E40+E48+E50+E57+E64+E76+E88</f>
        <v>58803017</v>
      </c>
      <c r="F23" s="115">
        <f>+F25+F32+F40+F48+F50+F57+F64+F76+F88</f>
        <v>2607652</v>
      </c>
      <c r="G23" s="115">
        <f>+G25+G32+G40+G48+G50+G57+G64+G76+G88</f>
        <v>3343111</v>
      </c>
      <c r="H23" s="115">
        <f>+H25+H32+H40+H48+H50+H57+H64+H76+H88</f>
        <v>64753780</v>
      </c>
      <c r="I23" s="115">
        <f>+I25+I32+I40+I48+I50+I57+I64+I76+I88</f>
        <v>51372543</v>
      </c>
      <c r="J23" s="115">
        <f>+J25+J32+J40+J48+J50+J57+J64+J76+J88</f>
        <v>13437389</v>
      </c>
      <c r="K23" s="115">
        <f>+K25+K32+K40+K48+K50+K57+K64+K76+K88</f>
        <v>30613176</v>
      </c>
      <c r="L23" s="114">
        <f>+H23/D23*100</f>
        <v>82.814697398884007</v>
      </c>
      <c r="M23" s="114">
        <f>+H23/C23*100</f>
        <v>67.899598263364936</v>
      </c>
      <c r="N23" s="54"/>
      <c r="O23" s="54"/>
      <c r="P23" s="54"/>
      <c r="Q23" s="54"/>
      <c r="R23" s="54"/>
      <c r="S23" s="54"/>
    </row>
    <row r="24" spans="1:19" ht="9" customHeight="1" x14ac:dyDescent="0.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1"/>
      <c r="N24" s="54"/>
      <c r="O24" s="54"/>
      <c r="P24" s="54"/>
      <c r="Q24" s="54"/>
      <c r="R24" s="54"/>
      <c r="S24" s="54"/>
    </row>
    <row r="25" spans="1:19" s="29" customFormat="1" ht="30" customHeight="1" x14ac:dyDescent="0.2">
      <c r="A25" s="99" t="s">
        <v>107</v>
      </c>
      <c r="B25" s="110">
        <f>+B26+B31</f>
        <v>20342097</v>
      </c>
      <c r="C25" s="110">
        <f>+C26+C31</f>
        <v>20711494</v>
      </c>
      <c r="D25" s="110">
        <f>+D26+D31</f>
        <v>14605427</v>
      </c>
      <c r="E25" s="110">
        <f>+E26+E31</f>
        <v>13469562</v>
      </c>
      <c r="F25" s="110">
        <f>+F26+F31</f>
        <v>0</v>
      </c>
      <c r="G25" s="110">
        <f>+G26+G31</f>
        <v>40000</v>
      </c>
      <c r="H25" s="110">
        <f>+H26+H31</f>
        <v>13509562</v>
      </c>
      <c r="I25" s="110">
        <f>+I26+I31</f>
        <v>12936702</v>
      </c>
      <c r="J25" s="110">
        <f>+J26+J31</f>
        <v>1095865</v>
      </c>
      <c r="K25" s="110">
        <f>+K26+K31</f>
        <v>7201932</v>
      </c>
      <c r="L25" s="109">
        <f>+H25/D25*100</f>
        <v>92.496864350491094</v>
      </c>
      <c r="M25" s="109">
        <f>+H25/C25*100</f>
        <v>65.227366021977943</v>
      </c>
    </row>
    <row r="26" spans="1:19" ht="24.95" customHeight="1" x14ac:dyDescent="0.2">
      <c r="A26" s="97" t="s">
        <v>106</v>
      </c>
      <c r="B26" s="16">
        <f>SUM(B27:B30)</f>
        <v>3311797</v>
      </c>
      <c r="C26" s="16">
        <f>SUM(C27:C30)</f>
        <v>3318425</v>
      </c>
      <c r="D26" s="16">
        <f>SUM(D27:D30)</f>
        <v>2840555</v>
      </c>
      <c r="E26" s="16">
        <f>SUM(E27:E30)</f>
        <v>2026940</v>
      </c>
      <c r="F26" s="16">
        <f>SUM(F27:F30)</f>
        <v>0</v>
      </c>
      <c r="G26" s="16">
        <f>SUM(G27:G30)</f>
        <v>40000</v>
      </c>
      <c r="H26" s="16">
        <f>SUM(H27:H30)</f>
        <v>2066940</v>
      </c>
      <c r="I26" s="16">
        <f>SUM(I27:I30)</f>
        <v>1886886</v>
      </c>
      <c r="J26" s="16">
        <f>SUM(J27:J30)</f>
        <v>773615</v>
      </c>
      <c r="K26" s="16">
        <f>SUM(K27:K30)</f>
        <v>1251485</v>
      </c>
      <c r="L26" s="15">
        <f>+H26/D26*100</f>
        <v>72.765357474155579</v>
      </c>
      <c r="M26" s="15">
        <f>+H26/C26*100</f>
        <v>62.286777612873578</v>
      </c>
    </row>
    <row r="27" spans="1:19" s="103" customFormat="1" ht="20.100000000000001" customHeight="1" x14ac:dyDescent="0.2">
      <c r="A27" s="27" t="s">
        <v>106</v>
      </c>
      <c r="B27" s="10">
        <f>+[1]FUNCIONAMIENTO!B4</f>
        <v>1267880</v>
      </c>
      <c r="C27" s="10">
        <v>1165547</v>
      </c>
      <c r="D27" s="10">
        <v>915227</v>
      </c>
      <c r="E27" s="10">
        <v>685634</v>
      </c>
      <c r="F27" s="95">
        <v>0</v>
      </c>
      <c r="G27" s="95"/>
      <c r="H27" s="95">
        <f>+E27+F27+G27</f>
        <v>685634</v>
      </c>
      <c r="I27" s="10">
        <v>685634</v>
      </c>
      <c r="J27" s="10">
        <f>+D27-H27</f>
        <v>229593</v>
      </c>
      <c r="K27" s="10">
        <f>+C27-H27</f>
        <v>479913</v>
      </c>
      <c r="L27" s="42">
        <f>+H27/D27*100</f>
        <v>74.914092350859406</v>
      </c>
      <c r="M27" s="42">
        <f>+H27/C27*100</f>
        <v>58.825083844752726</v>
      </c>
    </row>
    <row r="28" spans="1:19" ht="20.100000000000001" customHeight="1" x14ac:dyDescent="0.2">
      <c r="A28" s="27" t="s">
        <v>199</v>
      </c>
      <c r="B28" s="95">
        <f>+[1]FUNCIONAMIENTO!B23</f>
        <v>1304947</v>
      </c>
      <c r="C28" s="95">
        <v>1374595</v>
      </c>
      <c r="D28" s="95">
        <v>1304737</v>
      </c>
      <c r="E28" s="95">
        <v>897783</v>
      </c>
      <c r="F28" s="95">
        <v>0</v>
      </c>
      <c r="G28" s="95"/>
      <c r="H28" s="95">
        <f>+E28+F28+G28</f>
        <v>897783</v>
      </c>
      <c r="I28" s="10">
        <v>850765</v>
      </c>
      <c r="J28" s="10">
        <f>+D28-H28</f>
        <v>406954</v>
      </c>
      <c r="K28" s="10">
        <f>+C28-H28</f>
        <v>476812</v>
      </c>
      <c r="L28" s="42">
        <f>+H28/D28*100</f>
        <v>68.809499538987552</v>
      </c>
      <c r="M28" s="42">
        <f>+H28/C28*100</f>
        <v>65.312546604636282</v>
      </c>
    </row>
    <row r="29" spans="1:19" s="103" customFormat="1" ht="20.100000000000001" customHeight="1" x14ac:dyDescent="0.2">
      <c r="A29" s="27" t="s">
        <v>198</v>
      </c>
      <c r="B29" s="95">
        <f>+[1]FUNCIONAMIENTO!B60</f>
        <v>577434</v>
      </c>
      <c r="C29" s="95">
        <v>616747</v>
      </c>
      <c r="D29" s="95">
        <v>469709</v>
      </c>
      <c r="E29" s="95">
        <v>395636</v>
      </c>
      <c r="F29" s="95">
        <v>0</v>
      </c>
      <c r="G29" s="95"/>
      <c r="H29" s="95">
        <f>+E29+F29+G29</f>
        <v>395636</v>
      </c>
      <c r="I29" s="10">
        <v>322533</v>
      </c>
      <c r="J29" s="10">
        <f>+D29-H29</f>
        <v>74073</v>
      </c>
      <c r="K29" s="10">
        <f>+C29-H29</f>
        <v>221111</v>
      </c>
      <c r="L29" s="42">
        <f>+H29/D29*100</f>
        <v>84.230023269726573</v>
      </c>
      <c r="M29" s="42">
        <f>+H29/C29*100</f>
        <v>64.14883250344144</v>
      </c>
    </row>
    <row r="30" spans="1:19" ht="20.100000000000001" customHeight="1" x14ac:dyDescent="0.2">
      <c r="A30" s="27" t="s">
        <v>197</v>
      </c>
      <c r="B30" s="95">
        <f>+[1]FUNCIONAMIENTO!B87</f>
        <v>161536</v>
      </c>
      <c r="C30" s="95">
        <v>161536</v>
      </c>
      <c r="D30" s="95">
        <v>150882</v>
      </c>
      <c r="E30" s="95">
        <v>47887</v>
      </c>
      <c r="F30" s="95">
        <v>0</v>
      </c>
      <c r="G30" s="95">
        <v>40000</v>
      </c>
      <c r="H30" s="95">
        <f>+E30+F30+G30</f>
        <v>87887</v>
      </c>
      <c r="I30" s="10">
        <v>27954</v>
      </c>
      <c r="J30" s="10">
        <f>+D30-H30</f>
        <v>62995</v>
      </c>
      <c r="K30" s="10">
        <f>+C30-H30</f>
        <v>73649</v>
      </c>
      <c r="L30" s="42">
        <f>+H30/D30*100</f>
        <v>58.248830211688606</v>
      </c>
      <c r="M30" s="42">
        <f>+H30/C30*100</f>
        <v>54.407067155309029</v>
      </c>
    </row>
    <row r="31" spans="1:19" s="103" customFormat="1" ht="24.95" customHeight="1" x14ac:dyDescent="0.2">
      <c r="A31" s="97" t="s">
        <v>104</v>
      </c>
      <c r="B31" s="96">
        <f>+[1]FUNCIONAMIENTO!B272</f>
        <v>17030300</v>
      </c>
      <c r="C31" s="96">
        <v>17393069</v>
      </c>
      <c r="D31" s="96">
        <v>11764872</v>
      </c>
      <c r="E31" s="96">
        <v>11442622</v>
      </c>
      <c r="F31" s="96">
        <v>0</v>
      </c>
      <c r="G31" s="96"/>
      <c r="H31" s="96">
        <f>+E31+F31+G31</f>
        <v>11442622</v>
      </c>
      <c r="I31" s="16">
        <v>11049816</v>
      </c>
      <c r="J31" s="16">
        <f>+D31-H31</f>
        <v>322250</v>
      </c>
      <c r="K31" s="16">
        <f>+C31-H31</f>
        <v>5950447</v>
      </c>
      <c r="L31" s="15">
        <f>+H31/D31*100</f>
        <v>97.260913675898891</v>
      </c>
      <c r="M31" s="15">
        <f>+H31/C31*100</f>
        <v>65.788401115409826</v>
      </c>
    </row>
    <row r="32" spans="1:19" s="29" customFormat="1" ht="30" customHeight="1" x14ac:dyDescent="0.2">
      <c r="A32" s="99" t="s">
        <v>196</v>
      </c>
      <c r="B32" s="47">
        <f>+B33+B35+B38</f>
        <v>14622927</v>
      </c>
      <c r="C32" s="47">
        <f>+C33+C35+C38</f>
        <v>14032090</v>
      </c>
      <c r="D32" s="47">
        <f>+D33+D35+D38</f>
        <v>11691845</v>
      </c>
      <c r="E32" s="47">
        <f>+E33+E35+E38</f>
        <v>7541873</v>
      </c>
      <c r="F32" s="47">
        <f>+F33+F35+F38</f>
        <v>407323</v>
      </c>
      <c r="G32" s="47">
        <f>+G33+G35+G38</f>
        <v>1591772</v>
      </c>
      <c r="H32" s="47">
        <f>+H33+H35+H38</f>
        <v>9540968</v>
      </c>
      <c r="I32" s="47">
        <f>+I33+I35+I38</f>
        <v>6264265</v>
      </c>
      <c r="J32" s="47">
        <f>+J33+J35+J38</f>
        <v>2150877</v>
      </c>
      <c r="K32" s="47">
        <f>+K33+K35+K38</f>
        <v>4491122</v>
      </c>
      <c r="L32" s="46">
        <f>+H32/D32*100</f>
        <v>81.603613458782604</v>
      </c>
      <c r="M32" s="46">
        <f>+H32/C32*100</f>
        <v>67.993919651313533</v>
      </c>
    </row>
    <row r="33" spans="1:16" s="103" customFormat="1" ht="24.95" customHeight="1" x14ac:dyDescent="0.2">
      <c r="A33" s="97" t="s">
        <v>195</v>
      </c>
      <c r="B33" s="16">
        <f>+B34</f>
        <v>3158509</v>
      </c>
      <c r="C33" s="16">
        <f>+C34</f>
        <v>3235645</v>
      </c>
      <c r="D33" s="16">
        <f>+D34</f>
        <v>2909704</v>
      </c>
      <c r="E33" s="16">
        <f>+E34</f>
        <v>1664955</v>
      </c>
      <c r="F33" s="16">
        <f>+F34</f>
        <v>159955</v>
      </c>
      <c r="G33" s="16">
        <f>+G34</f>
        <v>170845</v>
      </c>
      <c r="H33" s="16">
        <f>+H34</f>
        <v>1995755</v>
      </c>
      <c r="I33" s="16">
        <f>+I34</f>
        <v>1439774</v>
      </c>
      <c r="J33" s="16">
        <f>+J34</f>
        <v>913949</v>
      </c>
      <c r="K33" s="16">
        <f>+K34</f>
        <v>1239890</v>
      </c>
      <c r="L33" s="15">
        <f>+H33/D33*100</f>
        <v>68.589622861981837</v>
      </c>
      <c r="M33" s="15">
        <f>+H33/C33*100</f>
        <v>61.680283220192578</v>
      </c>
    </row>
    <row r="34" spans="1:16" ht="20.100000000000001" customHeight="1" x14ac:dyDescent="0.2">
      <c r="A34" s="27" t="s">
        <v>194</v>
      </c>
      <c r="B34" s="95">
        <f>+[1]FUNCIONAMIENTO!B345</f>
        <v>3158509</v>
      </c>
      <c r="C34" s="95">
        <v>3235645</v>
      </c>
      <c r="D34" s="95">
        <v>2909704</v>
      </c>
      <c r="E34" s="95">
        <v>1664955</v>
      </c>
      <c r="F34" s="95">
        <v>159955</v>
      </c>
      <c r="G34" s="10">
        <v>170845</v>
      </c>
      <c r="H34" s="95">
        <f>+E34+F34+G34</f>
        <v>1995755</v>
      </c>
      <c r="I34" s="10">
        <v>1439774</v>
      </c>
      <c r="J34" s="10">
        <f>+D34-H34</f>
        <v>913949</v>
      </c>
      <c r="K34" s="10">
        <f>+C34-H34</f>
        <v>1239890</v>
      </c>
      <c r="L34" s="9">
        <f>+H34/D34*100</f>
        <v>68.589622861981837</v>
      </c>
      <c r="M34" s="9">
        <f>+H34/C34*100</f>
        <v>61.680283220192578</v>
      </c>
    </row>
    <row r="35" spans="1:16" ht="24.95" customHeight="1" x14ac:dyDescent="0.2">
      <c r="A35" s="97" t="s">
        <v>193</v>
      </c>
      <c r="B35" s="16">
        <f>+B36+B37</f>
        <v>741146</v>
      </c>
      <c r="C35" s="16">
        <f>+C36+C37</f>
        <v>2472737</v>
      </c>
      <c r="D35" s="16">
        <f>+D36+D37</f>
        <v>2301748</v>
      </c>
      <c r="E35" s="16">
        <f>+E36+E37</f>
        <v>495189</v>
      </c>
      <c r="F35" s="16">
        <f>+F36+F37</f>
        <v>247368</v>
      </c>
      <c r="G35" s="16">
        <f>+G36+G37</f>
        <v>1420927</v>
      </c>
      <c r="H35" s="16">
        <f>+H36+H37</f>
        <v>2163484</v>
      </c>
      <c r="I35" s="16">
        <f>+I36+I37</f>
        <v>387222</v>
      </c>
      <c r="J35" s="16">
        <f>+J36+J37</f>
        <v>138264</v>
      </c>
      <c r="K35" s="16">
        <f>+K36+K37</f>
        <v>309253</v>
      </c>
      <c r="L35" s="15">
        <f>+H35/D35*100</f>
        <v>93.993086993015737</v>
      </c>
      <c r="M35" s="15">
        <f>+H35/C35*100</f>
        <v>87.49349405132854</v>
      </c>
      <c r="O35" s="26"/>
    </row>
    <row r="36" spans="1:16" s="103" customFormat="1" ht="20.100000000000001" customHeight="1" x14ac:dyDescent="0.2">
      <c r="A36" s="27" t="s">
        <v>193</v>
      </c>
      <c r="B36" s="95">
        <f>+[1]FUNCIONAMIENTO!B399</f>
        <v>741146</v>
      </c>
      <c r="C36" s="95">
        <v>743643</v>
      </c>
      <c r="D36" s="95">
        <v>572654</v>
      </c>
      <c r="E36" s="95">
        <v>449771</v>
      </c>
      <c r="F36" s="95">
        <v>0</v>
      </c>
      <c r="G36" s="10">
        <v>3848</v>
      </c>
      <c r="H36" s="95">
        <f>+E36+F36+G36</f>
        <v>453619</v>
      </c>
      <c r="I36" s="10">
        <v>346618</v>
      </c>
      <c r="J36" s="10">
        <f>+D36-H36</f>
        <v>119035</v>
      </c>
      <c r="K36" s="10">
        <f>+C36-H36</f>
        <v>290024</v>
      </c>
      <c r="L36" s="42">
        <f>+H36/D36*100</f>
        <v>79.213451752716296</v>
      </c>
      <c r="M36" s="42">
        <f>+H36/C36*100</f>
        <v>60.999565651797973</v>
      </c>
    </row>
    <row r="37" spans="1:16" s="103" customFormat="1" ht="20.100000000000001" customHeight="1" x14ac:dyDescent="0.2">
      <c r="A37" s="27" t="s">
        <v>192</v>
      </c>
      <c r="B37" s="95">
        <v>0</v>
      </c>
      <c r="C37" s="95">
        <v>1729094</v>
      </c>
      <c r="D37" s="95">
        <v>1729094</v>
      </c>
      <c r="E37" s="95">
        <v>45418</v>
      </c>
      <c r="F37" s="95">
        <v>247368</v>
      </c>
      <c r="G37" s="10">
        <f>1447079-30000</f>
        <v>1417079</v>
      </c>
      <c r="H37" s="95">
        <f>+E37+F37+G37</f>
        <v>1709865</v>
      </c>
      <c r="I37" s="10">
        <v>40604</v>
      </c>
      <c r="J37" s="10">
        <f>+D37-H37</f>
        <v>19229</v>
      </c>
      <c r="K37" s="10">
        <f>+C37-H37</f>
        <v>19229</v>
      </c>
      <c r="L37" s="42">
        <f>+H37/D37*100</f>
        <v>98.887914711403781</v>
      </c>
      <c r="M37" s="42">
        <f>+H37/C37*100</f>
        <v>98.887914711403781</v>
      </c>
    </row>
    <row r="38" spans="1:16" ht="24.95" customHeight="1" x14ac:dyDescent="0.2">
      <c r="A38" s="97" t="s">
        <v>186</v>
      </c>
      <c r="B38" s="16">
        <f>+B39</f>
        <v>10723272</v>
      </c>
      <c r="C38" s="16">
        <f>+C39</f>
        <v>8323708</v>
      </c>
      <c r="D38" s="16">
        <f>+D39</f>
        <v>6480393</v>
      </c>
      <c r="E38" s="16">
        <f>+E39</f>
        <v>5381729</v>
      </c>
      <c r="F38" s="16">
        <f>+F39</f>
        <v>0</v>
      </c>
      <c r="G38" s="16">
        <f>+G39</f>
        <v>0</v>
      </c>
      <c r="H38" s="16">
        <f>+H39</f>
        <v>5381729</v>
      </c>
      <c r="I38" s="16">
        <f>+I39</f>
        <v>4437269</v>
      </c>
      <c r="J38" s="16">
        <f>+J39</f>
        <v>1098664</v>
      </c>
      <c r="K38" s="16">
        <f>+K39</f>
        <v>2941979</v>
      </c>
      <c r="L38" s="15">
        <f>+H38/D38*100</f>
        <v>83.046336850249673</v>
      </c>
      <c r="M38" s="15">
        <f>+H38/C38*100</f>
        <v>64.655427605100996</v>
      </c>
    </row>
    <row r="39" spans="1:16" ht="20.100000000000001" customHeight="1" x14ac:dyDescent="0.2">
      <c r="A39" s="27" t="s">
        <v>191</v>
      </c>
      <c r="B39" s="95">
        <f>+[1]FUNCIONAMIENTO!B444</f>
        <v>10723272</v>
      </c>
      <c r="C39" s="95">
        <v>8323708</v>
      </c>
      <c r="D39" s="95">
        <v>6480393</v>
      </c>
      <c r="E39" s="95">
        <v>5381729</v>
      </c>
      <c r="F39" s="95">
        <v>0</v>
      </c>
      <c r="G39" s="10"/>
      <c r="H39" s="95">
        <f>+E39+F39+G39</f>
        <v>5381729</v>
      </c>
      <c r="I39" s="10">
        <v>4437269</v>
      </c>
      <c r="J39" s="10">
        <f>+D39-H39</f>
        <v>1098664</v>
      </c>
      <c r="K39" s="10">
        <f>+C39-H39</f>
        <v>2941979</v>
      </c>
      <c r="L39" s="9">
        <f>+H39/D39*100</f>
        <v>83.046336850249673</v>
      </c>
      <c r="M39" s="9">
        <f>+H39/C39*100</f>
        <v>64.655427605100996</v>
      </c>
      <c r="N39" s="108"/>
    </row>
    <row r="40" spans="1:16" s="107" customFormat="1" ht="30" customHeight="1" x14ac:dyDescent="0.2">
      <c r="A40" s="99" t="s">
        <v>190</v>
      </c>
      <c r="B40" s="47">
        <f>+B41+B44+B46</f>
        <v>1999387</v>
      </c>
      <c r="C40" s="47">
        <f>+C41+C44+C46</f>
        <v>2407901</v>
      </c>
      <c r="D40" s="47">
        <f>+D41+D44+D46</f>
        <v>2149833</v>
      </c>
      <c r="E40" s="47">
        <f>+E41+E44+E46</f>
        <v>1526326</v>
      </c>
      <c r="F40" s="47">
        <f>+F41+F44+F46</f>
        <v>0</v>
      </c>
      <c r="G40" s="47">
        <f>+G41+G44+G46</f>
        <v>4809</v>
      </c>
      <c r="H40" s="47">
        <f>+H41+H44+H46</f>
        <v>1531135</v>
      </c>
      <c r="I40" s="47">
        <f>+I41+I44+I46</f>
        <v>1127949</v>
      </c>
      <c r="J40" s="47">
        <f>+J41+J44+J46</f>
        <v>618698</v>
      </c>
      <c r="K40" s="47">
        <f>+K41+K44+K46</f>
        <v>876766</v>
      </c>
      <c r="L40" s="46">
        <f>+H40/D40*100</f>
        <v>71.221113453928737</v>
      </c>
      <c r="M40" s="46">
        <f>+H40/C40*100</f>
        <v>63.58795482040167</v>
      </c>
    </row>
    <row r="41" spans="1:16" ht="24.95" customHeight="1" x14ac:dyDescent="0.2">
      <c r="A41" s="97" t="s">
        <v>189</v>
      </c>
      <c r="B41" s="16">
        <f>+B42+B43</f>
        <v>514741</v>
      </c>
      <c r="C41" s="16">
        <f>+C42+C43</f>
        <v>554609</v>
      </c>
      <c r="D41" s="16">
        <f>+D42+D43</f>
        <v>491141</v>
      </c>
      <c r="E41" s="16">
        <f>+E42+E43</f>
        <v>459998</v>
      </c>
      <c r="F41" s="16">
        <f>+F42+F43</f>
        <v>0</v>
      </c>
      <c r="G41" s="16">
        <f>+G42+G43</f>
        <v>244</v>
      </c>
      <c r="H41" s="16">
        <f>+H42+H43</f>
        <v>460242</v>
      </c>
      <c r="I41" s="16">
        <f>+I42+I43</f>
        <v>430621</v>
      </c>
      <c r="J41" s="16">
        <f>+J42+J43</f>
        <v>30899</v>
      </c>
      <c r="K41" s="16">
        <f>+K42+K43</f>
        <v>94367</v>
      </c>
      <c r="L41" s="15">
        <f>+H41/D41*100</f>
        <v>93.708731301194575</v>
      </c>
      <c r="M41" s="15">
        <f>+H41/C41*100</f>
        <v>82.984949757396649</v>
      </c>
    </row>
    <row r="42" spans="1:16" s="103" customFormat="1" ht="20.100000000000001" customHeight="1" x14ac:dyDescent="0.2">
      <c r="A42" s="27" t="s">
        <v>188</v>
      </c>
      <c r="B42" s="95">
        <f>+[1]FUNCIONAMIENTO!B474</f>
        <v>245791</v>
      </c>
      <c r="C42" s="95">
        <v>240888</v>
      </c>
      <c r="D42" s="95">
        <v>177602</v>
      </c>
      <c r="E42" s="95">
        <v>149789</v>
      </c>
      <c r="F42" s="95">
        <v>0</v>
      </c>
      <c r="G42" s="95"/>
      <c r="H42" s="95">
        <f>+E42+F42+G42</f>
        <v>149789</v>
      </c>
      <c r="I42" s="10">
        <v>120575</v>
      </c>
      <c r="J42" s="10">
        <f>+D42-H42</f>
        <v>27813</v>
      </c>
      <c r="K42" s="10">
        <f>+C42-H42</f>
        <v>91099</v>
      </c>
      <c r="L42" s="9">
        <f>+H42/D42*100</f>
        <v>84.339703381718678</v>
      </c>
      <c r="M42" s="9">
        <f>+H42/C42*100</f>
        <v>62.182009896715485</v>
      </c>
    </row>
    <row r="43" spans="1:16" ht="20.100000000000001" customHeight="1" x14ac:dyDescent="0.2">
      <c r="A43" s="27" t="s">
        <v>187</v>
      </c>
      <c r="B43" s="95">
        <f>+[1]FUNCIONAMIENTO!B499</f>
        <v>268950</v>
      </c>
      <c r="C43" s="95">
        <v>313721</v>
      </c>
      <c r="D43" s="95">
        <v>313539</v>
      </c>
      <c r="E43" s="95">
        <v>310209</v>
      </c>
      <c r="F43" s="95">
        <v>0</v>
      </c>
      <c r="G43" s="95">
        <v>244</v>
      </c>
      <c r="H43" s="95">
        <f>+E43+F43+G43</f>
        <v>310453</v>
      </c>
      <c r="I43" s="10">
        <v>310046</v>
      </c>
      <c r="J43" s="10">
        <f>+D43-H43</f>
        <v>3086</v>
      </c>
      <c r="K43" s="10">
        <f>+C43-H43</f>
        <v>3268</v>
      </c>
      <c r="L43" s="9">
        <f>+H43/D43*100</f>
        <v>99.015752426332924</v>
      </c>
      <c r="M43" s="9">
        <f>+H43/C43*100</f>
        <v>98.958310090813171</v>
      </c>
    </row>
    <row r="44" spans="1:16" ht="30" customHeight="1" x14ac:dyDescent="0.2">
      <c r="A44" s="97" t="s">
        <v>186</v>
      </c>
      <c r="B44" s="96">
        <f>+B45</f>
        <v>1264241</v>
      </c>
      <c r="C44" s="96">
        <f>+C45</f>
        <v>1628187</v>
      </c>
      <c r="D44" s="96">
        <f>+D45</f>
        <v>1472027</v>
      </c>
      <c r="E44" s="96">
        <f>+E45</f>
        <v>913589</v>
      </c>
      <c r="F44" s="96">
        <f>+F45</f>
        <v>0</v>
      </c>
      <c r="G44" s="96">
        <f>+G45</f>
        <v>3400</v>
      </c>
      <c r="H44" s="96">
        <f>+H45</f>
        <v>916989</v>
      </c>
      <c r="I44" s="96">
        <f>+I45</f>
        <v>573223</v>
      </c>
      <c r="J44" s="96">
        <f>+J45</f>
        <v>555038</v>
      </c>
      <c r="K44" s="96">
        <f>+K45</f>
        <v>711198</v>
      </c>
      <c r="L44" s="15">
        <f>+H44/D44*100</f>
        <v>62.294305743033249</v>
      </c>
      <c r="M44" s="15">
        <f>+H44/C44*100</f>
        <v>56.319636503669422</v>
      </c>
    </row>
    <row r="45" spans="1:16" s="103" customFormat="1" ht="20.100000000000001" customHeight="1" x14ac:dyDescent="0.2">
      <c r="A45" s="27" t="s">
        <v>185</v>
      </c>
      <c r="B45" s="95">
        <f>+[1]FUNCIONAMIENTO!B541</f>
        <v>1264241</v>
      </c>
      <c r="C45" s="95">
        <v>1628187</v>
      </c>
      <c r="D45" s="95">
        <v>1472027</v>
      </c>
      <c r="E45" s="95">
        <v>913589</v>
      </c>
      <c r="F45" s="95">
        <v>0</v>
      </c>
      <c r="G45" s="10">
        <v>3400</v>
      </c>
      <c r="H45" s="95">
        <f>+E45+F45+G45</f>
        <v>916989</v>
      </c>
      <c r="I45" s="10">
        <v>573223</v>
      </c>
      <c r="J45" s="10">
        <f>+D45-H45</f>
        <v>555038</v>
      </c>
      <c r="K45" s="10">
        <f>+C45-H45</f>
        <v>711198</v>
      </c>
      <c r="L45" s="9">
        <f>+H45/D45*100</f>
        <v>62.294305743033249</v>
      </c>
      <c r="M45" s="9">
        <f>+H45/C45*100</f>
        <v>56.319636503669422</v>
      </c>
    </row>
    <row r="46" spans="1:16" ht="24.95" customHeight="1" x14ac:dyDescent="0.2">
      <c r="A46" s="97" t="s">
        <v>184</v>
      </c>
      <c r="B46" s="96">
        <f>+B47</f>
        <v>220405</v>
      </c>
      <c r="C46" s="96">
        <f>+C47</f>
        <v>225105</v>
      </c>
      <c r="D46" s="96">
        <f>+D47</f>
        <v>186665</v>
      </c>
      <c r="E46" s="96">
        <f>+E47</f>
        <v>152739</v>
      </c>
      <c r="F46" s="96">
        <f>+F47</f>
        <v>0</v>
      </c>
      <c r="G46" s="96">
        <f>+G47</f>
        <v>1165</v>
      </c>
      <c r="H46" s="96">
        <f>+H47</f>
        <v>153904</v>
      </c>
      <c r="I46" s="96">
        <f>+I47</f>
        <v>124105</v>
      </c>
      <c r="J46" s="96">
        <f>+J47</f>
        <v>32761</v>
      </c>
      <c r="K46" s="96">
        <f>+K47</f>
        <v>71201</v>
      </c>
      <c r="L46" s="15">
        <f>+H46/D46*100</f>
        <v>82.449307583103433</v>
      </c>
      <c r="M46" s="15">
        <f>+H46/C46*100</f>
        <v>68.369871837586899</v>
      </c>
      <c r="N46" s="102"/>
      <c r="O46" s="102"/>
      <c r="P46" s="106"/>
    </row>
    <row r="47" spans="1:16" s="103" customFormat="1" ht="20.100000000000001" customHeight="1" x14ac:dyDescent="0.25">
      <c r="A47" s="27" t="s">
        <v>183</v>
      </c>
      <c r="B47" s="95">
        <f>+[1]FUNCIONAMIENTO!B574</f>
        <v>220405</v>
      </c>
      <c r="C47" s="95">
        <v>225105</v>
      </c>
      <c r="D47" s="95">
        <v>186665</v>
      </c>
      <c r="E47" s="95">
        <v>152739</v>
      </c>
      <c r="F47" s="95">
        <v>0</v>
      </c>
      <c r="G47" s="95">
        <v>1165</v>
      </c>
      <c r="H47" s="95">
        <f>+E47+F47+G47</f>
        <v>153904</v>
      </c>
      <c r="I47" s="10">
        <v>124105</v>
      </c>
      <c r="J47" s="10">
        <f>+D47-H47</f>
        <v>32761</v>
      </c>
      <c r="K47" s="10">
        <f>+C47-H47</f>
        <v>71201</v>
      </c>
      <c r="L47" s="9">
        <f>+H47/D47*100</f>
        <v>82.449307583103433</v>
      </c>
      <c r="M47" s="9">
        <f>+H47/C47*100</f>
        <v>68.369871837586899</v>
      </c>
      <c r="N47" s="105"/>
      <c r="O47" s="105"/>
      <c r="P47" s="104"/>
    </row>
    <row r="48" spans="1:16" s="29" customFormat="1" ht="30" customHeight="1" x14ac:dyDescent="0.2">
      <c r="A48" s="99" t="s">
        <v>182</v>
      </c>
      <c r="B48" s="47">
        <f>+B49</f>
        <v>5078813</v>
      </c>
      <c r="C48" s="47">
        <f>+C49</f>
        <v>2261275</v>
      </c>
      <c r="D48" s="47">
        <f>+D49</f>
        <v>1854011</v>
      </c>
      <c r="E48" s="47">
        <f>+E49</f>
        <v>1420795</v>
      </c>
      <c r="F48" s="47">
        <f>+F49</f>
        <v>278</v>
      </c>
      <c r="G48" s="47">
        <f>+G49</f>
        <v>0</v>
      </c>
      <c r="H48" s="47">
        <f>+H49</f>
        <v>1421073</v>
      </c>
      <c r="I48" s="47">
        <f>+I49</f>
        <v>1382920</v>
      </c>
      <c r="J48" s="47">
        <f>+J49</f>
        <v>432938</v>
      </c>
      <c r="K48" s="47">
        <f>+K49</f>
        <v>840202</v>
      </c>
      <c r="L48" s="46">
        <f>+H48/D48*100</f>
        <v>76.648574361209285</v>
      </c>
      <c r="M48" s="46">
        <f>+H48/C48*100</f>
        <v>62.843882323025724</v>
      </c>
      <c r="N48" s="102"/>
      <c r="O48" s="102"/>
      <c r="P48" s="102"/>
    </row>
    <row r="49" spans="1:16" ht="24.95" customHeight="1" x14ac:dyDescent="0.2">
      <c r="A49" s="101" t="s">
        <v>181</v>
      </c>
      <c r="B49" s="96">
        <f>+[1]FUNCIONAMIENTO!B609</f>
        <v>5078813</v>
      </c>
      <c r="C49" s="96">
        <v>2261275</v>
      </c>
      <c r="D49" s="96">
        <v>1854011</v>
      </c>
      <c r="E49" s="96">
        <v>1420795</v>
      </c>
      <c r="F49" s="96">
        <v>278</v>
      </c>
      <c r="G49" s="96"/>
      <c r="H49" s="96">
        <f>+E49+F49+G49</f>
        <v>1421073</v>
      </c>
      <c r="I49" s="16">
        <v>1382920</v>
      </c>
      <c r="J49" s="16">
        <f>+D49-H49</f>
        <v>432938</v>
      </c>
      <c r="K49" s="16">
        <f>+C49-H49</f>
        <v>840202</v>
      </c>
      <c r="L49" s="15">
        <f>+H49/D49*100</f>
        <v>76.648574361209285</v>
      </c>
      <c r="M49" s="15">
        <f>+H49/C49*100</f>
        <v>62.843882323025724</v>
      </c>
      <c r="N49" s="83"/>
      <c r="O49" s="83"/>
      <c r="P49" s="83"/>
    </row>
    <row r="50" spans="1:16" s="29" customFormat="1" ht="30" customHeight="1" x14ac:dyDescent="0.2">
      <c r="A50" s="99" t="s">
        <v>180</v>
      </c>
      <c r="B50" s="47">
        <f>+B51</f>
        <v>9720416</v>
      </c>
      <c r="C50" s="47">
        <f>+C51</f>
        <v>10643023</v>
      </c>
      <c r="D50" s="47">
        <f>+D51</f>
        <v>9430806</v>
      </c>
      <c r="E50" s="47">
        <f>+E51</f>
        <v>4573079</v>
      </c>
      <c r="F50" s="47">
        <f>+F51</f>
        <v>1495062</v>
      </c>
      <c r="G50" s="47">
        <f>+G51</f>
        <v>977223</v>
      </c>
      <c r="H50" s="47">
        <f>+H51</f>
        <v>7045364</v>
      </c>
      <c r="I50" s="47">
        <f>+I51</f>
        <v>3793447</v>
      </c>
      <c r="J50" s="47">
        <f>+J51</f>
        <v>2385442</v>
      </c>
      <c r="K50" s="47">
        <f>+K51</f>
        <v>3597659</v>
      </c>
      <c r="L50" s="46">
        <f>+H50/D50*100</f>
        <v>74.705852288765143</v>
      </c>
      <c r="M50" s="46">
        <f>+H50/C50*100</f>
        <v>66.197019399469497</v>
      </c>
    </row>
    <row r="51" spans="1:16" ht="24.95" customHeight="1" x14ac:dyDescent="0.2">
      <c r="A51" s="97" t="s">
        <v>179</v>
      </c>
      <c r="B51" s="96">
        <f>+B52+B53+B54+B55+B56</f>
        <v>9720416</v>
      </c>
      <c r="C51" s="96">
        <f>+C52+C53+C54+C55+C56</f>
        <v>10643023</v>
      </c>
      <c r="D51" s="96">
        <f>+D52+D53+D54+D55+D56</f>
        <v>9430806</v>
      </c>
      <c r="E51" s="96">
        <f>+E52+E53+E54+E55+E56</f>
        <v>4573079</v>
      </c>
      <c r="F51" s="96">
        <f>+F52+F53+F54+F55+F56</f>
        <v>1495062</v>
      </c>
      <c r="G51" s="96">
        <f>+G52+G53+G54+G55+G56</f>
        <v>977223</v>
      </c>
      <c r="H51" s="96">
        <f>+H52+H53+H54+H55+H56</f>
        <v>7045364</v>
      </c>
      <c r="I51" s="96">
        <f>+I52+I53+I54+I55+I56</f>
        <v>3793447</v>
      </c>
      <c r="J51" s="96">
        <f>+J52+J53+J54+J55+J56</f>
        <v>2385442</v>
      </c>
      <c r="K51" s="96">
        <f>+K52+K53+K54+K55+K56</f>
        <v>3597659</v>
      </c>
      <c r="L51" s="15">
        <f>+H51/D51*100</f>
        <v>74.705852288765143</v>
      </c>
      <c r="M51" s="15">
        <f>+H51/C51*100</f>
        <v>66.197019399469497</v>
      </c>
    </row>
    <row r="52" spans="1:16" ht="20.100000000000001" customHeight="1" x14ac:dyDescent="0.2">
      <c r="A52" s="27" t="s">
        <v>178</v>
      </c>
      <c r="B52" s="95">
        <f>+[1]FUNCIONAMIENTO!B677</f>
        <v>6430763</v>
      </c>
      <c r="C52" s="95">
        <v>7599703</v>
      </c>
      <c r="D52" s="95">
        <v>6903022</v>
      </c>
      <c r="E52" s="95">
        <v>2904625</v>
      </c>
      <c r="F52" s="95">
        <v>1488642</v>
      </c>
      <c r="G52" s="10">
        <v>938104</v>
      </c>
      <c r="H52" s="95">
        <f>+E52+F52+G52</f>
        <v>5331371</v>
      </c>
      <c r="I52" s="10">
        <v>2531357</v>
      </c>
      <c r="J52" s="10">
        <f>+D52-H52</f>
        <v>1571651</v>
      </c>
      <c r="K52" s="10">
        <f>+C52-H52</f>
        <v>2268332</v>
      </c>
      <c r="L52" s="9">
        <f>+H52/D52*100</f>
        <v>77.232420815115461</v>
      </c>
      <c r="M52" s="9">
        <f>+H52/C52*100</f>
        <v>70.152359901432987</v>
      </c>
    </row>
    <row r="53" spans="1:16" ht="20.100000000000001" customHeight="1" x14ac:dyDescent="0.2">
      <c r="A53" s="27" t="s">
        <v>177</v>
      </c>
      <c r="B53" s="95">
        <f>+[1]FUNCIONAMIENTO!B720</f>
        <v>2168274</v>
      </c>
      <c r="C53" s="95">
        <v>1911463</v>
      </c>
      <c r="D53" s="95">
        <v>1577559</v>
      </c>
      <c r="E53" s="95">
        <v>988246</v>
      </c>
      <c r="F53" s="95">
        <v>6420</v>
      </c>
      <c r="G53" s="10">
        <v>8488</v>
      </c>
      <c r="H53" s="95">
        <f>+E53+F53+G53</f>
        <v>1003154</v>
      </c>
      <c r="I53" s="10">
        <v>769156</v>
      </c>
      <c r="J53" s="10">
        <f>+D53-H53</f>
        <v>574405</v>
      </c>
      <c r="K53" s="10">
        <f>+C53-H53</f>
        <v>908309</v>
      </c>
      <c r="L53" s="9">
        <f>+H53/D53*100</f>
        <v>63.589000474784143</v>
      </c>
      <c r="M53" s="9">
        <f>+H53/C53*100</f>
        <v>52.480953071024651</v>
      </c>
    </row>
    <row r="54" spans="1:16" ht="20.100000000000001" customHeight="1" x14ac:dyDescent="0.2">
      <c r="A54" s="27" t="s">
        <v>176</v>
      </c>
      <c r="B54" s="95">
        <f>+[1]FUNCIONAMIENTO!B766</f>
        <v>613353</v>
      </c>
      <c r="C54" s="95">
        <v>707077</v>
      </c>
      <c r="D54" s="95">
        <v>619129</v>
      </c>
      <c r="E54" s="95">
        <v>444028</v>
      </c>
      <c r="F54" s="95">
        <v>0</v>
      </c>
      <c r="G54" s="10">
        <v>26452</v>
      </c>
      <c r="H54" s="95">
        <f>+E54+F54+G54</f>
        <v>470480</v>
      </c>
      <c r="I54" s="10">
        <v>307936</v>
      </c>
      <c r="J54" s="10">
        <f>+D54-H54</f>
        <v>148649</v>
      </c>
      <c r="K54" s="10">
        <f>+C54-H54</f>
        <v>236597</v>
      </c>
      <c r="L54" s="9">
        <f>+H54/D54*100</f>
        <v>75.990625540073225</v>
      </c>
      <c r="M54" s="9">
        <f>+H54/C54*100</f>
        <v>66.538722091087678</v>
      </c>
    </row>
    <row r="55" spans="1:16" ht="20.100000000000001" customHeight="1" x14ac:dyDescent="0.2">
      <c r="A55" s="27" t="s">
        <v>175</v>
      </c>
      <c r="B55" s="95">
        <f>+[1]FUNCIONAMIENTO!B789</f>
        <v>486026</v>
      </c>
      <c r="C55" s="95">
        <v>422118</v>
      </c>
      <c r="D55" s="95">
        <v>328434</v>
      </c>
      <c r="E55" s="95">
        <v>236180</v>
      </c>
      <c r="F55" s="95">
        <v>0</v>
      </c>
      <c r="G55" s="95">
        <v>4179</v>
      </c>
      <c r="H55" s="95">
        <f>+E55+F55+G55</f>
        <v>240359</v>
      </c>
      <c r="I55" s="10">
        <v>184998</v>
      </c>
      <c r="J55" s="10">
        <f>+D55-H55</f>
        <v>88075</v>
      </c>
      <c r="K55" s="10">
        <f>+C55-H55</f>
        <v>181759</v>
      </c>
      <c r="L55" s="9">
        <f>+H55/D55*100</f>
        <v>73.183348861567325</v>
      </c>
      <c r="M55" s="9">
        <f>+H55/C55*100</f>
        <v>56.941187061437795</v>
      </c>
    </row>
    <row r="56" spans="1:16" s="2" customFormat="1" ht="20.100000000000001" customHeight="1" x14ac:dyDescent="0.25">
      <c r="A56" s="27" t="s">
        <v>174</v>
      </c>
      <c r="B56" s="95">
        <f>+[1]FUNCIONAMIENTO!B797</f>
        <v>22000</v>
      </c>
      <c r="C56" s="95">
        <v>2662</v>
      </c>
      <c r="D56" s="95">
        <v>2662</v>
      </c>
      <c r="E56" s="95">
        <v>0</v>
      </c>
      <c r="F56" s="95">
        <v>0</v>
      </c>
      <c r="G56" s="95"/>
      <c r="H56" s="95">
        <f>+E56+F56+G56</f>
        <v>0</v>
      </c>
      <c r="I56" s="10">
        <v>0</v>
      </c>
      <c r="J56" s="10">
        <f>+D56-H56</f>
        <v>2662</v>
      </c>
      <c r="K56" s="10">
        <f>+C56-H56</f>
        <v>2662</v>
      </c>
      <c r="L56" s="9">
        <f>+H56/D56*100</f>
        <v>0</v>
      </c>
      <c r="M56" s="9">
        <f>+H56/C56*100</f>
        <v>0</v>
      </c>
    </row>
    <row r="57" spans="1:16" s="3" customFormat="1" ht="30" customHeight="1" x14ac:dyDescent="0.25">
      <c r="A57" s="99" t="s">
        <v>173</v>
      </c>
      <c r="B57" s="47">
        <f>+B58+B60+B62</f>
        <v>15993084</v>
      </c>
      <c r="C57" s="47">
        <f>+C58+C60+C62</f>
        <v>15349469</v>
      </c>
      <c r="D57" s="47">
        <f>+D58+D60+D62</f>
        <v>13913244</v>
      </c>
      <c r="E57" s="47">
        <f>+E58+E60+E62</f>
        <v>12482947</v>
      </c>
      <c r="F57" s="47">
        <f>+F58+F60+F62</f>
        <v>0</v>
      </c>
      <c r="G57" s="47">
        <f>+G58+G60+G62</f>
        <v>116733</v>
      </c>
      <c r="H57" s="47">
        <f>+H58+H60+H62</f>
        <v>12599680</v>
      </c>
      <c r="I57" s="47">
        <f>+I58+I60+I62</f>
        <v>11779207</v>
      </c>
      <c r="J57" s="47">
        <f>+J58+J60+J62</f>
        <v>1313564</v>
      </c>
      <c r="K57" s="47">
        <f>+K58+K60+K62</f>
        <v>2749789</v>
      </c>
      <c r="L57" s="46">
        <f>+H57/D57*100</f>
        <v>90.558894819928398</v>
      </c>
      <c r="M57" s="46">
        <f>+H57/C57*100</f>
        <v>82.085445431369635</v>
      </c>
    </row>
    <row r="58" spans="1:16" s="2" customFormat="1" ht="20.100000000000001" customHeight="1" x14ac:dyDescent="0.25">
      <c r="A58" s="97" t="s">
        <v>172</v>
      </c>
      <c r="B58" s="16">
        <f>+B59</f>
        <v>12953056</v>
      </c>
      <c r="C58" s="16">
        <f>+C59</f>
        <v>12309640</v>
      </c>
      <c r="D58" s="16">
        <f>+D59</f>
        <v>11631312</v>
      </c>
      <c r="E58" s="16">
        <f>+E59</f>
        <v>10643459</v>
      </c>
      <c r="F58" s="16">
        <f>+F59</f>
        <v>0</v>
      </c>
      <c r="G58" s="16">
        <f>+G59</f>
        <v>116733</v>
      </c>
      <c r="H58" s="16">
        <f>+H59</f>
        <v>10760192</v>
      </c>
      <c r="I58" s="16">
        <f>+I59</f>
        <v>10308141</v>
      </c>
      <c r="J58" s="16">
        <f>+J59</f>
        <v>871120</v>
      </c>
      <c r="K58" s="16">
        <f>+K59</f>
        <v>1549448</v>
      </c>
      <c r="L58" s="15">
        <f>+H58/D58*100</f>
        <v>92.510561147358089</v>
      </c>
      <c r="M58" s="15">
        <f>+H58/C58*100</f>
        <v>87.412726935962382</v>
      </c>
    </row>
    <row r="59" spans="1:16" s="2" customFormat="1" ht="20.100000000000001" customHeight="1" x14ac:dyDescent="0.25">
      <c r="A59" s="27" t="s">
        <v>172</v>
      </c>
      <c r="B59" s="95">
        <f>+[1]FUNCIONAMIENTO!B835</f>
        <v>12953056</v>
      </c>
      <c r="C59" s="95">
        <v>12309640</v>
      </c>
      <c r="D59" s="95">
        <v>11631312</v>
      </c>
      <c r="E59" s="95">
        <v>10643459</v>
      </c>
      <c r="F59" s="95">
        <v>0</v>
      </c>
      <c r="G59" s="95">
        <v>116733</v>
      </c>
      <c r="H59" s="95">
        <f>+E59+F59+G59</f>
        <v>10760192</v>
      </c>
      <c r="I59" s="10">
        <v>10308141</v>
      </c>
      <c r="J59" s="10">
        <f>+D59-H59</f>
        <v>871120</v>
      </c>
      <c r="K59" s="10">
        <f>+C59-H59</f>
        <v>1549448</v>
      </c>
      <c r="L59" s="9">
        <f>+H59/D59*100</f>
        <v>92.510561147358089</v>
      </c>
      <c r="M59" s="9">
        <f>+H59/C59*100</f>
        <v>87.412726935962382</v>
      </c>
    </row>
    <row r="60" spans="1:16" s="2" customFormat="1" ht="20.100000000000001" customHeight="1" x14ac:dyDescent="0.25">
      <c r="A60" s="97" t="s">
        <v>171</v>
      </c>
      <c r="B60" s="96">
        <f>+B61</f>
        <v>1764284</v>
      </c>
      <c r="C60" s="96">
        <f>+C61</f>
        <v>1759543</v>
      </c>
      <c r="D60" s="96">
        <f>+D61</f>
        <v>1317644</v>
      </c>
      <c r="E60" s="96">
        <f>+E61</f>
        <v>1049611</v>
      </c>
      <c r="F60" s="96">
        <f>+F61</f>
        <v>0</v>
      </c>
      <c r="G60" s="96">
        <f>+G61</f>
        <v>0</v>
      </c>
      <c r="H60" s="96">
        <f>+H61</f>
        <v>1049611</v>
      </c>
      <c r="I60" s="96">
        <f>+I61</f>
        <v>840175</v>
      </c>
      <c r="J60" s="96">
        <f>+J61</f>
        <v>268033</v>
      </c>
      <c r="K60" s="96">
        <f>+K61</f>
        <v>709932</v>
      </c>
      <c r="L60" s="15">
        <f>+H60/D60*100</f>
        <v>79.658162599306038</v>
      </c>
      <c r="M60" s="15">
        <f>+H60/C60*100</f>
        <v>59.652477944557191</v>
      </c>
    </row>
    <row r="61" spans="1:16" s="2" customFormat="1" ht="20.100000000000001" customHeight="1" x14ac:dyDescent="0.25">
      <c r="A61" s="27" t="s">
        <v>171</v>
      </c>
      <c r="B61" s="95">
        <f>+[1]FUNCIONAMIENTO!B857</f>
        <v>1764284</v>
      </c>
      <c r="C61" s="95">
        <v>1759543</v>
      </c>
      <c r="D61" s="95">
        <v>1317644</v>
      </c>
      <c r="E61" s="95">
        <v>1049611</v>
      </c>
      <c r="F61" s="95">
        <v>0</v>
      </c>
      <c r="G61" s="95"/>
      <c r="H61" s="95">
        <f>+E61+F61+G61</f>
        <v>1049611</v>
      </c>
      <c r="I61" s="10">
        <v>840175</v>
      </c>
      <c r="J61" s="10">
        <f>+D61-H61</f>
        <v>268033</v>
      </c>
      <c r="K61" s="10">
        <f>+C61-H61</f>
        <v>709932</v>
      </c>
      <c r="L61" s="9">
        <f>+H61/D61*100</f>
        <v>79.658162599306038</v>
      </c>
      <c r="M61" s="9">
        <f>+H61/C61*100</f>
        <v>59.652477944557191</v>
      </c>
    </row>
    <row r="62" spans="1:16" s="2" customFormat="1" ht="24.95" customHeight="1" x14ac:dyDescent="0.25">
      <c r="A62" s="97" t="s">
        <v>170</v>
      </c>
      <c r="B62" s="96">
        <f>+B63</f>
        <v>1275744</v>
      </c>
      <c r="C62" s="96">
        <f>+C63</f>
        <v>1280286</v>
      </c>
      <c r="D62" s="96">
        <f>+D63</f>
        <v>964288</v>
      </c>
      <c r="E62" s="96">
        <f>+E63</f>
        <v>789877</v>
      </c>
      <c r="F62" s="96">
        <f>+F63</f>
        <v>0</v>
      </c>
      <c r="G62" s="96">
        <f>+G63</f>
        <v>0</v>
      </c>
      <c r="H62" s="96">
        <f>+H63</f>
        <v>789877</v>
      </c>
      <c r="I62" s="96">
        <f>+I63</f>
        <v>630891</v>
      </c>
      <c r="J62" s="96">
        <f>+J63</f>
        <v>174411</v>
      </c>
      <c r="K62" s="96">
        <f>+K63</f>
        <v>490409</v>
      </c>
      <c r="L62" s="15">
        <f>+H62/D62*100</f>
        <v>81.912976206278614</v>
      </c>
      <c r="M62" s="15">
        <f>+H62/C62*100</f>
        <v>61.695355568990053</v>
      </c>
    </row>
    <row r="63" spans="1:16" s="2" customFormat="1" ht="20.100000000000001" customHeight="1" x14ac:dyDescent="0.25">
      <c r="A63" s="27" t="s">
        <v>170</v>
      </c>
      <c r="B63" s="95">
        <f>+[1]FUNCIONAMIENTO!B884</f>
        <v>1275744</v>
      </c>
      <c r="C63" s="95">
        <v>1280286</v>
      </c>
      <c r="D63" s="95">
        <v>964288</v>
      </c>
      <c r="E63" s="95">
        <v>789877</v>
      </c>
      <c r="F63" s="95">
        <v>0</v>
      </c>
      <c r="G63" s="95"/>
      <c r="H63" s="95">
        <f>+E63+F63+G63</f>
        <v>789877</v>
      </c>
      <c r="I63" s="10">
        <v>630891</v>
      </c>
      <c r="J63" s="10">
        <f>+D63-H63</f>
        <v>174411</v>
      </c>
      <c r="K63" s="10">
        <f>+C63-H63</f>
        <v>490409</v>
      </c>
      <c r="L63" s="9">
        <f>+H63/D63*100</f>
        <v>81.912976206278614</v>
      </c>
      <c r="M63" s="9">
        <f>+H63/C63*100</f>
        <v>61.695355568990053</v>
      </c>
      <c r="N63" s="100"/>
    </row>
    <row r="64" spans="1:16" s="3" customFormat="1" ht="30" customHeight="1" x14ac:dyDescent="0.25">
      <c r="A64" s="99" t="s">
        <v>169</v>
      </c>
      <c r="B64" s="47">
        <f>+B65+B71</f>
        <v>7034494</v>
      </c>
      <c r="C64" s="47">
        <f>+C65+C71</f>
        <v>4856381</v>
      </c>
      <c r="D64" s="47">
        <f>+D65+D71</f>
        <v>3778599</v>
      </c>
      <c r="E64" s="47">
        <f>+E65+E71</f>
        <v>2785016</v>
      </c>
      <c r="F64" s="47">
        <f>+F65+F71</f>
        <v>79850</v>
      </c>
      <c r="G64" s="47">
        <f>+G65+G71</f>
        <v>49357</v>
      </c>
      <c r="H64" s="47">
        <f>+H65+H71</f>
        <v>2914223</v>
      </c>
      <c r="I64" s="47">
        <f>+I65+I71</f>
        <v>2200927</v>
      </c>
      <c r="J64" s="47">
        <f>+J65+J71</f>
        <v>864376</v>
      </c>
      <c r="K64" s="47">
        <f>+K65+K71</f>
        <v>1942158</v>
      </c>
      <c r="L64" s="46">
        <f>+H64/D64*100</f>
        <v>77.124431568419936</v>
      </c>
      <c r="M64" s="46">
        <f>+H64/C64*100</f>
        <v>60.008121273845695</v>
      </c>
    </row>
    <row r="65" spans="1:13" s="2" customFormat="1" ht="24.95" customHeight="1" x14ac:dyDescent="0.25">
      <c r="A65" s="97" t="s">
        <v>168</v>
      </c>
      <c r="B65" s="96">
        <f>+B66+B67+B68+B69+B70</f>
        <v>5441104</v>
      </c>
      <c r="C65" s="96">
        <f>+C66+C67+C68+C69+C70</f>
        <v>3388519</v>
      </c>
      <c r="D65" s="96">
        <f>+D66+D67+D68+D69+D70</f>
        <v>2579740</v>
      </c>
      <c r="E65" s="96">
        <f>+E66+E67+E68+E69+E70</f>
        <v>1977798</v>
      </c>
      <c r="F65" s="96">
        <f>+F66+F67+F68+F69+F70</f>
        <v>19850</v>
      </c>
      <c r="G65" s="96">
        <f>+G66+G67+G68+G69+G70</f>
        <v>37513</v>
      </c>
      <c r="H65" s="96">
        <f>+H66+H67+H68+H69+H70</f>
        <v>2035161</v>
      </c>
      <c r="I65" s="96">
        <f>+I66+I67+I68+I69+I70</f>
        <v>1590202</v>
      </c>
      <c r="J65" s="96">
        <f>+J66+J67+J68+J69+J70</f>
        <v>544579</v>
      </c>
      <c r="K65" s="96">
        <f>+K66+K67+K68+K69+K70</f>
        <v>1353358</v>
      </c>
      <c r="L65" s="15">
        <f>+H65/D65*100</f>
        <v>78.890159473435304</v>
      </c>
      <c r="M65" s="15">
        <f>+H65/C65*100</f>
        <v>60.060486601963866</v>
      </c>
    </row>
    <row r="66" spans="1:13" s="2" customFormat="1" ht="20.100000000000001" customHeight="1" x14ac:dyDescent="0.25">
      <c r="A66" s="27" t="s">
        <v>167</v>
      </c>
      <c r="B66" s="95">
        <f>+[1]FUNCIONAMIENTO!B935</f>
        <v>4876311</v>
      </c>
      <c r="C66" s="95">
        <v>2838175</v>
      </c>
      <c r="D66" s="95">
        <v>2146440</v>
      </c>
      <c r="E66" s="95">
        <v>1654416</v>
      </c>
      <c r="F66" s="95">
        <v>0</v>
      </c>
      <c r="G66" s="95">
        <v>33122</v>
      </c>
      <c r="H66" s="95">
        <f>+E66+F66+G66</f>
        <v>1687538</v>
      </c>
      <c r="I66" s="10">
        <v>1332474</v>
      </c>
      <c r="J66" s="10">
        <f>+D66-H66</f>
        <v>458902</v>
      </c>
      <c r="K66" s="10">
        <f>+C66-H66</f>
        <v>1150637</v>
      </c>
      <c r="L66" s="9">
        <f>+H66/D66*100</f>
        <v>78.620320158029116</v>
      </c>
      <c r="M66" s="9">
        <f>+H66/C66*100</f>
        <v>59.458560518643147</v>
      </c>
    </row>
    <row r="67" spans="1:13" s="2" customFormat="1" ht="20.100000000000001" customHeight="1" x14ac:dyDescent="0.25">
      <c r="A67" s="27" t="s">
        <v>166</v>
      </c>
      <c r="B67" s="95">
        <f>+[1]FUNCIONAMIENTO!B985</f>
        <v>564793</v>
      </c>
      <c r="C67" s="95">
        <v>550344</v>
      </c>
      <c r="D67" s="95">
        <v>433300</v>
      </c>
      <c r="E67" s="95">
        <v>323382</v>
      </c>
      <c r="F67" s="95">
        <v>19850</v>
      </c>
      <c r="G67" s="10">
        <v>4391</v>
      </c>
      <c r="H67" s="95">
        <f>+E67+F67+G67</f>
        <v>347623</v>
      </c>
      <c r="I67" s="10">
        <v>257728</v>
      </c>
      <c r="J67" s="10">
        <f>+D67-H67</f>
        <v>85677</v>
      </c>
      <c r="K67" s="10">
        <f>+C67-H67</f>
        <v>202721</v>
      </c>
      <c r="L67" s="42">
        <f>+H67/D67*100</f>
        <v>80.226863604892685</v>
      </c>
      <c r="M67" s="42">
        <f>+H67/C67*100</f>
        <v>63.164675184975216</v>
      </c>
    </row>
    <row r="68" spans="1:13" s="2" customFormat="1" ht="20.100000000000001" customHeight="1" x14ac:dyDescent="0.25">
      <c r="A68" s="27" t="s">
        <v>165</v>
      </c>
      <c r="B68" s="95"/>
      <c r="C68" s="95"/>
      <c r="D68" s="95"/>
      <c r="E68" s="95"/>
      <c r="F68" s="95"/>
      <c r="G68" s="10"/>
      <c r="H68" s="95">
        <f>+E68+F68+G68</f>
        <v>0</v>
      </c>
      <c r="I68" s="10"/>
      <c r="J68" s="10">
        <f>+D68-H68</f>
        <v>0</v>
      </c>
      <c r="K68" s="10">
        <f>+C68-H68</f>
        <v>0</v>
      </c>
      <c r="L68" s="9"/>
      <c r="M68" s="9"/>
    </row>
    <row r="69" spans="1:13" s="2" customFormat="1" ht="20.100000000000001" customHeight="1" x14ac:dyDescent="0.25">
      <c r="A69" s="27" t="s">
        <v>164</v>
      </c>
      <c r="B69" s="95"/>
      <c r="C69" s="95"/>
      <c r="D69" s="95"/>
      <c r="E69" s="95"/>
      <c r="F69" s="95"/>
      <c r="G69" s="10"/>
      <c r="H69" s="95">
        <f>+E69+F69+G69</f>
        <v>0</v>
      </c>
      <c r="I69" s="10"/>
      <c r="J69" s="10">
        <f>+D69-H69</f>
        <v>0</v>
      </c>
      <c r="K69" s="10">
        <f>+C69-H69</f>
        <v>0</v>
      </c>
      <c r="L69" s="9"/>
      <c r="M69" s="9"/>
    </row>
    <row r="70" spans="1:13" s="2" customFormat="1" ht="20.100000000000001" customHeight="1" x14ac:dyDescent="0.25">
      <c r="A70" s="27" t="s">
        <v>163</v>
      </c>
      <c r="B70" s="95"/>
      <c r="C70" s="95"/>
      <c r="D70" s="95"/>
      <c r="E70" s="95"/>
      <c r="F70" s="95"/>
      <c r="G70" s="10"/>
      <c r="H70" s="95">
        <f>+E70+F70+G70</f>
        <v>0</v>
      </c>
      <c r="I70" s="10"/>
      <c r="J70" s="10">
        <f>+D70-H70</f>
        <v>0</v>
      </c>
      <c r="K70" s="10">
        <f>+C70-H70</f>
        <v>0</v>
      </c>
      <c r="L70" s="9"/>
      <c r="M70" s="9"/>
    </row>
    <row r="71" spans="1:13" s="2" customFormat="1" ht="24.95" customHeight="1" x14ac:dyDescent="0.25">
      <c r="A71" s="97" t="s">
        <v>162</v>
      </c>
      <c r="B71" s="96">
        <f>+B72+B73+B74+B75</f>
        <v>1593390</v>
      </c>
      <c r="C71" s="96">
        <f>+C72+C73+C74+C75</f>
        <v>1467862</v>
      </c>
      <c r="D71" s="96">
        <f>+D72+D73+D74+D75</f>
        <v>1198859</v>
      </c>
      <c r="E71" s="96">
        <f>+E72+E73+E74+E75</f>
        <v>807218</v>
      </c>
      <c r="F71" s="96">
        <f>+F72+F73+F74+F75</f>
        <v>60000</v>
      </c>
      <c r="G71" s="96">
        <f>+G72+G73+G74+G75</f>
        <v>11844</v>
      </c>
      <c r="H71" s="96">
        <f>+H72+H73+H74+H75</f>
        <v>879062</v>
      </c>
      <c r="I71" s="96">
        <f>+I72+I73+I74+I75</f>
        <v>610725</v>
      </c>
      <c r="J71" s="96">
        <f>+J72+J73+J74+J75</f>
        <v>319797</v>
      </c>
      <c r="K71" s="96">
        <f>+K72+K73+K74+K75</f>
        <v>588800</v>
      </c>
      <c r="L71" s="15">
        <f>+H71/D71*100</f>
        <v>73.324886412830864</v>
      </c>
      <c r="M71" s="15">
        <f>+H71/C71*100</f>
        <v>59.887237356100229</v>
      </c>
    </row>
    <row r="72" spans="1:13" s="2" customFormat="1" ht="20.100000000000001" customHeight="1" x14ac:dyDescent="0.25">
      <c r="A72" s="27" t="s">
        <v>162</v>
      </c>
      <c r="B72" s="95">
        <f>+[1]FUNCIONAMIENTO!B1040</f>
        <v>1456452</v>
      </c>
      <c r="C72" s="95">
        <v>1334924</v>
      </c>
      <c r="D72" s="95">
        <v>1099722</v>
      </c>
      <c r="E72" s="95">
        <v>749792</v>
      </c>
      <c r="F72" s="95">
        <v>60000</v>
      </c>
      <c r="G72" s="10">
        <v>11844</v>
      </c>
      <c r="H72" s="95">
        <f>+E72+F72+G72</f>
        <v>821636</v>
      </c>
      <c r="I72" s="10">
        <v>567550</v>
      </c>
      <c r="J72" s="10">
        <f>+D72-H72</f>
        <v>278086</v>
      </c>
      <c r="K72" s="10">
        <f>+C72-H72</f>
        <v>513288</v>
      </c>
      <c r="L72" s="9">
        <f>+H72/D72*100</f>
        <v>74.713063847044978</v>
      </c>
      <c r="M72" s="9">
        <f>+H72/C72*100</f>
        <v>61.549271718839428</v>
      </c>
    </row>
    <row r="73" spans="1:13" s="2" customFormat="1" ht="20.100000000000001" customHeight="1" x14ac:dyDescent="0.25">
      <c r="A73" s="27" t="s">
        <v>161</v>
      </c>
      <c r="B73" s="95">
        <f>+[1]FUNCIONAMIENTO!B1048</f>
        <v>41753</v>
      </c>
      <c r="C73" s="95">
        <v>37753</v>
      </c>
      <c r="D73" s="95">
        <v>27450</v>
      </c>
      <c r="E73" s="95">
        <v>11734</v>
      </c>
      <c r="F73" s="95">
        <v>0</v>
      </c>
      <c r="G73" s="10"/>
      <c r="H73" s="95">
        <f>+E73+F73+G73</f>
        <v>11734</v>
      </c>
      <c r="I73" s="10">
        <v>7952</v>
      </c>
      <c r="J73" s="10">
        <f>+D73-H73</f>
        <v>15716</v>
      </c>
      <c r="K73" s="10">
        <f>+C73-H73</f>
        <v>26019</v>
      </c>
      <c r="L73" s="9">
        <f>+H73/D73*100</f>
        <v>42.746812386156648</v>
      </c>
      <c r="M73" s="9">
        <f>+H73/C73*100</f>
        <v>31.080973697454507</v>
      </c>
    </row>
    <row r="74" spans="1:13" s="2" customFormat="1" ht="20.100000000000001" customHeight="1" x14ac:dyDescent="0.25">
      <c r="A74" s="27" t="s">
        <v>160</v>
      </c>
      <c r="B74" s="95">
        <f>+[1]FUNCIONAMIENTO!B1056</f>
        <v>53432</v>
      </c>
      <c r="C74" s="95">
        <v>53432</v>
      </c>
      <c r="D74" s="95">
        <v>40237</v>
      </c>
      <c r="E74" s="95">
        <v>34610</v>
      </c>
      <c r="F74" s="95">
        <v>0</v>
      </c>
      <c r="G74" s="10"/>
      <c r="H74" s="95">
        <f>+E74+F74+G74</f>
        <v>34610</v>
      </c>
      <c r="I74" s="10">
        <v>27233</v>
      </c>
      <c r="J74" s="10">
        <f>+D74-H74</f>
        <v>5627</v>
      </c>
      <c r="K74" s="10">
        <f>+C74-H74</f>
        <v>18822</v>
      </c>
      <c r="L74" s="9">
        <f>+H74/D74*100</f>
        <v>86.015358997937213</v>
      </c>
      <c r="M74" s="9">
        <f>+H74/C74*100</f>
        <v>64.773918251235216</v>
      </c>
    </row>
    <row r="75" spans="1:13" s="2" customFormat="1" ht="20.100000000000001" customHeight="1" x14ac:dyDescent="0.25">
      <c r="A75" s="27" t="s">
        <v>159</v>
      </c>
      <c r="B75" s="95">
        <f>+[1]FUNCIONAMIENTO!B1064</f>
        <v>41753</v>
      </c>
      <c r="C75" s="95">
        <v>41753</v>
      </c>
      <c r="D75" s="95">
        <v>31450</v>
      </c>
      <c r="E75" s="95">
        <v>11082</v>
      </c>
      <c r="F75" s="95">
        <v>0</v>
      </c>
      <c r="G75" s="10"/>
      <c r="H75" s="95">
        <f>+E75+F75+G75</f>
        <v>11082</v>
      </c>
      <c r="I75" s="10">
        <v>7990</v>
      </c>
      <c r="J75" s="10">
        <f>+D75-H75</f>
        <v>20368</v>
      </c>
      <c r="K75" s="10">
        <f>+C75-H75</f>
        <v>30671</v>
      </c>
      <c r="L75" s="9">
        <f>+H75/D75*100</f>
        <v>35.236883942766298</v>
      </c>
      <c r="M75" s="9">
        <f>+H75/C75*100</f>
        <v>26.541805379254185</v>
      </c>
    </row>
    <row r="76" spans="1:13" s="3" customFormat="1" ht="30" customHeight="1" x14ac:dyDescent="0.25">
      <c r="A76" s="99" t="s">
        <v>158</v>
      </c>
      <c r="B76" s="47">
        <f>+B77+B83</f>
        <v>9102409</v>
      </c>
      <c r="C76" s="47">
        <f>+C77+C83</f>
        <v>8550040</v>
      </c>
      <c r="D76" s="47">
        <f>+D77+D83</f>
        <v>7084361</v>
      </c>
      <c r="E76" s="47">
        <f>+E77+E83</f>
        <v>4538926</v>
      </c>
      <c r="F76" s="47">
        <f>+F77+F83</f>
        <v>608823</v>
      </c>
      <c r="G76" s="47">
        <f>+G77+G83</f>
        <v>229035</v>
      </c>
      <c r="H76" s="47">
        <f>+H77+H83</f>
        <v>5376784</v>
      </c>
      <c r="I76" s="47">
        <f>+I77+I83</f>
        <v>3508253</v>
      </c>
      <c r="J76" s="47">
        <f>+J77+J83</f>
        <v>1707577</v>
      </c>
      <c r="K76" s="47">
        <f>+K77+K83</f>
        <v>3173256</v>
      </c>
      <c r="L76" s="46">
        <f>+H76/D76*100</f>
        <v>75.896527576728516</v>
      </c>
      <c r="M76" s="46">
        <f>+H76/C76*100</f>
        <v>62.886068369270788</v>
      </c>
    </row>
    <row r="77" spans="1:13" s="2" customFormat="1" ht="24.95" customHeight="1" x14ac:dyDescent="0.25">
      <c r="A77" s="97" t="s">
        <v>157</v>
      </c>
      <c r="B77" s="16">
        <f>+B78+B79+B80+B81+B82</f>
        <v>3798530</v>
      </c>
      <c r="C77" s="16">
        <f>+C78+C79+C80+C81+C82</f>
        <v>3836710</v>
      </c>
      <c r="D77" s="16">
        <f>+D78+D79+D80+D81+D82</f>
        <v>3074080</v>
      </c>
      <c r="E77" s="16">
        <f>+E78+E79+E80+E81+E82</f>
        <v>2078530</v>
      </c>
      <c r="F77" s="16">
        <f>+F78+F79+F80+F81+F82</f>
        <v>138023</v>
      </c>
      <c r="G77" s="16">
        <f>+G78+G79+G80+G81+G82</f>
        <v>0</v>
      </c>
      <c r="H77" s="16">
        <f>+H78+H79+H80+H81+H82</f>
        <v>2216553</v>
      </c>
      <c r="I77" s="16">
        <f>+I78+I79+I80+I81+I82</f>
        <v>1573238</v>
      </c>
      <c r="J77" s="16">
        <f>+J78+J79+J80+J81+J82</f>
        <v>857527</v>
      </c>
      <c r="K77" s="16">
        <f>+K78+K79+K80+K81+K82</f>
        <v>1620157</v>
      </c>
      <c r="L77" s="15">
        <f>+H77/D77*100</f>
        <v>72.104597147764537</v>
      </c>
      <c r="M77" s="15">
        <f>+H77/C77*100</f>
        <v>57.77223193830131</v>
      </c>
    </row>
    <row r="78" spans="1:13" s="2" customFormat="1" ht="20.100000000000001" customHeight="1" x14ac:dyDescent="0.25">
      <c r="A78" s="27" t="s">
        <v>156</v>
      </c>
      <c r="B78" s="95">
        <f>+[1]FUNCIONAMIENTO!B1106</f>
        <v>2454971</v>
      </c>
      <c r="C78" s="95">
        <v>2494898</v>
      </c>
      <c r="D78" s="95">
        <v>2073365</v>
      </c>
      <c r="E78" s="95">
        <v>1245146</v>
      </c>
      <c r="F78" s="95">
        <v>138023</v>
      </c>
      <c r="G78" s="10"/>
      <c r="H78" s="95">
        <f>+E78+F78+G78</f>
        <v>1383169</v>
      </c>
      <c r="I78" s="10">
        <v>909526</v>
      </c>
      <c r="J78" s="10">
        <f>+D78-H78</f>
        <v>690196</v>
      </c>
      <c r="K78" s="10">
        <f>+C78-H78</f>
        <v>1111729</v>
      </c>
      <c r="L78" s="9">
        <f>+H78/D78*100</f>
        <v>66.711312287030992</v>
      </c>
      <c r="M78" s="9">
        <f>+H78/C78*100</f>
        <v>55.439901751494446</v>
      </c>
    </row>
    <row r="79" spans="1:13" s="2" customFormat="1" ht="20.100000000000001" customHeight="1" x14ac:dyDescent="0.25">
      <c r="A79" s="27" t="s">
        <v>155</v>
      </c>
      <c r="B79" s="95">
        <f>+[1]FUNCIONAMIENTO!B1114</f>
        <v>1343559</v>
      </c>
      <c r="C79" s="95">
        <v>1341812</v>
      </c>
      <c r="D79" s="95">
        <v>1000715</v>
      </c>
      <c r="E79" s="95">
        <v>833384</v>
      </c>
      <c r="F79" s="95">
        <v>0</v>
      </c>
      <c r="G79" s="95"/>
      <c r="H79" s="95">
        <f>+E79+F79+G79</f>
        <v>833384</v>
      </c>
      <c r="I79" s="10">
        <v>663712</v>
      </c>
      <c r="J79" s="10">
        <f>+D79-H79</f>
        <v>167331</v>
      </c>
      <c r="K79" s="10">
        <f>+C79-H79</f>
        <v>508428</v>
      </c>
      <c r="L79" s="9">
        <f>+H79/D79*100</f>
        <v>83.278855618232967</v>
      </c>
      <c r="M79" s="9">
        <f>+H79/C79*100</f>
        <v>62.108849823969379</v>
      </c>
    </row>
    <row r="80" spans="1:13" s="2" customFormat="1" ht="20.100000000000001" customHeight="1" x14ac:dyDescent="0.25">
      <c r="A80" s="27" t="s">
        <v>154</v>
      </c>
      <c r="B80" s="95"/>
      <c r="C80" s="95"/>
      <c r="D80" s="95"/>
      <c r="E80" s="95"/>
      <c r="F80" s="95"/>
      <c r="G80" s="95"/>
      <c r="H80" s="95">
        <f>+E80+F80+G80</f>
        <v>0</v>
      </c>
      <c r="I80" s="10"/>
      <c r="J80" s="10">
        <f>+D80-H80</f>
        <v>0</v>
      </c>
      <c r="K80" s="10">
        <f>+C80-H80</f>
        <v>0</v>
      </c>
      <c r="L80" s="9"/>
      <c r="M80" s="9"/>
    </row>
    <row r="81" spans="1:15" s="2" customFormat="1" ht="20.100000000000001" customHeight="1" x14ac:dyDescent="0.25">
      <c r="A81" s="27" t="s">
        <v>153</v>
      </c>
      <c r="B81" s="95"/>
      <c r="C81" s="95"/>
      <c r="D81" s="95"/>
      <c r="E81" s="95"/>
      <c r="F81" s="95"/>
      <c r="G81" s="95"/>
      <c r="H81" s="95">
        <f>+E81+F81+G81</f>
        <v>0</v>
      </c>
      <c r="I81" s="10"/>
      <c r="J81" s="10">
        <f>+D81-H81</f>
        <v>0</v>
      </c>
      <c r="K81" s="10">
        <f>+C81-H81</f>
        <v>0</v>
      </c>
      <c r="L81" s="9"/>
      <c r="M81" s="9"/>
    </row>
    <row r="82" spans="1:15" s="2" customFormat="1" ht="20.100000000000001" customHeight="1" x14ac:dyDescent="0.25">
      <c r="A82" s="27" t="s">
        <v>152</v>
      </c>
      <c r="B82" s="95"/>
      <c r="C82" s="95"/>
      <c r="D82" s="95"/>
      <c r="E82" s="95"/>
      <c r="F82" s="95"/>
      <c r="G82" s="95"/>
      <c r="H82" s="95">
        <f>+E82+F82+G82</f>
        <v>0</v>
      </c>
      <c r="I82" s="10"/>
      <c r="J82" s="10">
        <f>+D82-H82</f>
        <v>0</v>
      </c>
      <c r="K82" s="10">
        <f>+C82-H82</f>
        <v>0</v>
      </c>
      <c r="L82" s="9"/>
      <c r="M82" s="9"/>
    </row>
    <row r="83" spans="1:15" s="2" customFormat="1" ht="24.95" customHeight="1" x14ac:dyDescent="0.25">
      <c r="A83" s="97" t="s">
        <v>150</v>
      </c>
      <c r="B83" s="96">
        <f>+B84+B85+B86+B87</f>
        <v>5303879</v>
      </c>
      <c r="C83" s="96">
        <f>+C84+C85+C86+C87</f>
        <v>4713330</v>
      </c>
      <c r="D83" s="96">
        <f>+D84+D85+D86+D87</f>
        <v>4010281</v>
      </c>
      <c r="E83" s="96">
        <f>+E84+E85+E86+E87</f>
        <v>2460396</v>
      </c>
      <c r="F83" s="96">
        <f>+F84+F85+F86+F87</f>
        <v>470800</v>
      </c>
      <c r="G83" s="96">
        <f>+G84+G85+G86+G87</f>
        <v>229035</v>
      </c>
      <c r="H83" s="96">
        <f>+H84+H85+H86+H87</f>
        <v>3160231</v>
      </c>
      <c r="I83" s="96">
        <f>+I84+I85+I86+I87</f>
        <v>1935015</v>
      </c>
      <c r="J83" s="96">
        <f>+J84+J85+J86+J87</f>
        <v>850050</v>
      </c>
      <c r="K83" s="96">
        <f>+K84+K85+K86+K87</f>
        <v>1553099</v>
      </c>
      <c r="L83" s="15">
        <f>+H83/D83*100</f>
        <v>78.803230995533724</v>
      </c>
      <c r="M83" s="15">
        <f>+H83/C83*100</f>
        <v>67.048795649784765</v>
      </c>
    </row>
    <row r="84" spans="1:15" s="2" customFormat="1" ht="20.100000000000001" customHeight="1" x14ac:dyDescent="0.25">
      <c r="A84" s="27" t="s">
        <v>151</v>
      </c>
      <c r="B84" s="95">
        <f>+[1]FUNCIONAMIENTO!B1166</f>
        <v>5186126</v>
      </c>
      <c r="C84" s="95">
        <v>4591193</v>
      </c>
      <c r="D84" s="95">
        <v>3898447</v>
      </c>
      <c r="E84" s="95">
        <v>2394032</v>
      </c>
      <c r="F84" s="95">
        <v>470800</v>
      </c>
      <c r="G84" s="95">
        <v>225910</v>
      </c>
      <c r="H84" s="95">
        <f>+E84+F84+G84</f>
        <v>3090742</v>
      </c>
      <c r="I84" s="10">
        <v>1901879</v>
      </c>
      <c r="J84" s="10">
        <f>+D84-H84</f>
        <v>807705</v>
      </c>
      <c r="K84" s="10">
        <f>+C84-H84</f>
        <v>1500451</v>
      </c>
      <c r="L84" s="9">
        <f>+H84/D84*100</f>
        <v>79.281365117955943</v>
      </c>
      <c r="M84" s="9">
        <f>+H84/C84*100</f>
        <v>67.318929960034353</v>
      </c>
    </row>
    <row r="85" spans="1:15" s="2" customFormat="1" ht="20.100000000000001" customHeight="1" x14ac:dyDescent="0.25">
      <c r="A85" s="27" t="s">
        <v>150</v>
      </c>
      <c r="B85" s="95">
        <f>+[1]FUNCIONAMIENTO!B1190</f>
        <v>117753</v>
      </c>
      <c r="C85" s="95">
        <v>122137</v>
      </c>
      <c r="D85" s="95">
        <v>111834</v>
      </c>
      <c r="E85" s="95">
        <v>66364</v>
      </c>
      <c r="F85" s="95">
        <v>0</v>
      </c>
      <c r="G85" s="95">
        <v>3125</v>
      </c>
      <c r="H85" s="95">
        <f>+E85+F85+G85</f>
        <v>69489</v>
      </c>
      <c r="I85" s="10">
        <v>33136</v>
      </c>
      <c r="J85" s="10">
        <f>+D85-H85</f>
        <v>42345</v>
      </c>
      <c r="K85" s="10">
        <f>+C85-H85</f>
        <v>52648</v>
      </c>
      <c r="L85" s="9">
        <f>+H85/D85*100</f>
        <v>62.135844197650094</v>
      </c>
      <c r="M85" s="9">
        <f>+H85/C85*100</f>
        <v>56.894307212392633</v>
      </c>
    </row>
    <row r="86" spans="1:15" s="2" customFormat="1" ht="20.100000000000001" customHeight="1" x14ac:dyDescent="0.25">
      <c r="A86" s="27" t="s">
        <v>149</v>
      </c>
      <c r="B86" s="95"/>
      <c r="C86" s="95"/>
      <c r="D86" s="95"/>
      <c r="E86" s="95"/>
      <c r="F86" s="95"/>
      <c r="G86" s="95"/>
      <c r="H86" s="95">
        <f>+E86+F86+G86</f>
        <v>0</v>
      </c>
      <c r="I86" s="10"/>
      <c r="J86" s="10">
        <f>+D86-H86</f>
        <v>0</v>
      </c>
      <c r="K86" s="10">
        <f>+C86-H86</f>
        <v>0</v>
      </c>
      <c r="L86" s="9"/>
      <c r="M86" s="9"/>
    </row>
    <row r="87" spans="1:15" s="2" customFormat="1" ht="20.100000000000001" customHeight="1" x14ac:dyDescent="0.25">
      <c r="A87" s="27" t="s">
        <v>148</v>
      </c>
      <c r="B87" s="95"/>
      <c r="C87" s="95"/>
      <c r="D87" s="95"/>
      <c r="E87" s="95"/>
      <c r="F87" s="95"/>
      <c r="G87" s="95"/>
      <c r="H87" s="95">
        <f>+E87+F87+G87</f>
        <v>0</v>
      </c>
      <c r="I87" s="10"/>
      <c r="J87" s="10">
        <f>+D87-H87</f>
        <v>0</v>
      </c>
      <c r="K87" s="10">
        <f>+C87-H87</f>
        <v>0</v>
      </c>
      <c r="L87" s="9"/>
      <c r="M87" s="9"/>
    </row>
    <row r="88" spans="1:15" s="3" customFormat="1" ht="30" customHeight="1" x14ac:dyDescent="0.25">
      <c r="A88" s="99" t="s">
        <v>147</v>
      </c>
      <c r="B88" s="47">
        <f>+B89+B95+B101+B102</f>
        <v>16366943</v>
      </c>
      <c r="C88" s="47">
        <f>+C89+C95+C101+C102</f>
        <v>16555283</v>
      </c>
      <c r="D88" s="47">
        <f>+D89+D95+D101+D102</f>
        <v>13683043</v>
      </c>
      <c r="E88" s="47">
        <f>+E89+E95+E101+E102</f>
        <v>10464493</v>
      </c>
      <c r="F88" s="47">
        <f>+F89+F95+F101+F102</f>
        <v>16316</v>
      </c>
      <c r="G88" s="47">
        <f>+G89+G95+G101+G102</f>
        <v>334182</v>
      </c>
      <c r="H88" s="47">
        <f>+H89+H95+H101+H102</f>
        <v>10814991</v>
      </c>
      <c r="I88" s="47">
        <f>+I89+I95+I101+I102</f>
        <v>8378873</v>
      </c>
      <c r="J88" s="47">
        <f>+J89+J95+J101+J102</f>
        <v>2868052</v>
      </c>
      <c r="K88" s="47">
        <f>+K89+K95+K101+K102</f>
        <v>5740292</v>
      </c>
      <c r="L88" s="46">
        <f>+H88/D88*100</f>
        <v>79.039370116720391</v>
      </c>
      <c r="M88" s="46">
        <f>+H88/C88*100</f>
        <v>65.326524469560567</v>
      </c>
      <c r="O88" s="98"/>
    </row>
    <row r="89" spans="1:15" s="2" customFormat="1" ht="24.95" customHeight="1" x14ac:dyDescent="0.25">
      <c r="A89" s="97" t="s">
        <v>146</v>
      </c>
      <c r="B89" s="96">
        <f>+B90+B91+B92+B93+B94</f>
        <v>10758473</v>
      </c>
      <c r="C89" s="96">
        <f>+C90+C91+C92+C93+C94</f>
        <v>10926690</v>
      </c>
      <c r="D89" s="96">
        <f>+D90+D91+D92+D93+D94</f>
        <v>9281563</v>
      </c>
      <c r="E89" s="96">
        <f>+E90+E91+E92+E93+E94</f>
        <v>7002999</v>
      </c>
      <c r="F89" s="96">
        <f>+F90+F91+F92+F93+F94</f>
        <v>12849</v>
      </c>
      <c r="G89" s="96">
        <f>+G90+G91+G92+G93+G94</f>
        <v>301637</v>
      </c>
      <c r="H89" s="96">
        <f>+H90+H91+H92+H93+H94</f>
        <v>7317485</v>
      </c>
      <c r="I89" s="96">
        <f>+I90+I91+I92+I93+I94</f>
        <v>5701220</v>
      </c>
      <c r="J89" s="96">
        <f>+J90+J91+J92+J93+J94</f>
        <v>1964078</v>
      </c>
      <c r="K89" s="96">
        <f>+K90+K91+K92+K93+K94</f>
        <v>3609205</v>
      </c>
      <c r="L89" s="15">
        <f>+H89/D89*100</f>
        <v>78.838930468930712</v>
      </c>
      <c r="M89" s="15">
        <f>+H89/C89*100</f>
        <v>66.968908242111752</v>
      </c>
    </row>
    <row r="90" spans="1:15" s="2" customFormat="1" ht="20.100000000000001" customHeight="1" x14ac:dyDescent="0.25">
      <c r="A90" s="27" t="s">
        <v>145</v>
      </c>
      <c r="B90" s="95">
        <f>+[1]FUNCIONAMIENTO!B1198</f>
        <v>289953</v>
      </c>
      <c r="C90" s="95">
        <v>286953</v>
      </c>
      <c r="D90" s="95">
        <v>209431</v>
      </c>
      <c r="E90" s="95">
        <v>187371</v>
      </c>
      <c r="F90" s="95">
        <v>0</v>
      </c>
      <c r="G90" s="95"/>
      <c r="H90" s="95">
        <f>+E90+F90+G90</f>
        <v>187371</v>
      </c>
      <c r="I90" s="10">
        <v>146994</v>
      </c>
      <c r="J90" s="10">
        <f>+D90-H90</f>
        <v>22060</v>
      </c>
      <c r="K90" s="10">
        <f>+C90-H90</f>
        <v>99582</v>
      </c>
      <c r="L90" s="9">
        <f>+H90/D90*100</f>
        <v>89.466697862303107</v>
      </c>
      <c r="M90" s="9">
        <f>+H90/C90*100</f>
        <v>65.29675591473169</v>
      </c>
    </row>
    <row r="91" spans="1:15" s="2" customFormat="1" ht="20.100000000000001" customHeight="1" x14ac:dyDescent="0.25">
      <c r="A91" s="27" t="s">
        <v>144</v>
      </c>
      <c r="B91" s="95">
        <f>+[1]FUNCIONAMIENTO!B1252</f>
        <v>6149595</v>
      </c>
      <c r="C91" s="95">
        <v>6415334</v>
      </c>
      <c r="D91" s="95">
        <v>5456273</v>
      </c>
      <c r="E91" s="95">
        <v>4059552</v>
      </c>
      <c r="F91" s="95">
        <v>0</v>
      </c>
      <c r="G91" s="95">
        <v>104464</v>
      </c>
      <c r="H91" s="95">
        <f>+E91+F91+G91</f>
        <v>4164016</v>
      </c>
      <c r="I91" s="10">
        <v>3415597</v>
      </c>
      <c r="J91" s="10">
        <f>+D91-H91</f>
        <v>1292257</v>
      </c>
      <c r="K91" s="10">
        <f>+C91-H91</f>
        <v>2251318</v>
      </c>
      <c r="L91" s="9">
        <f>+H91/D91*100</f>
        <v>76.316122745324506</v>
      </c>
      <c r="M91" s="9">
        <f>+H91/C91*100</f>
        <v>64.907236318483186</v>
      </c>
    </row>
    <row r="92" spans="1:15" s="2" customFormat="1" ht="20.100000000000001" customHeight="1" x14ac:dyDescent="0.25">
      <c r="A92" s="27" t="s">
        <v>143</v>
      </c>
      <c r="B92" s="95">
        <f>+[1]FUNCIONAMIENTO!B1293</f>
        <v>1552096</v>
      </c>
      <c r="C92" s="95">
        <v>1574829</v>
      </c>
      <c r="D92" s="95">
        <v>1356664</v>
      </c>
      <c r="E92" s="95">
        <v>930298</v>
      </c>
      <c r="F92" s="95">
        <v>0</v>
      </c>
      <c r="G92" s="95">
        <v>88424</v>
      </c>
      <c r="H92" s="95">
        <f>+E92+F92+G92</f>
        <v>1018722</v>
      </c>
      <c r="I92" s="10">
        <v>694818</v>
      </c>
      <c r="J92" s="10">
        <f>+D92-H92</f>
        <v>337942</v>
      </c>
      <c r="K92" s="10">
        <f>+C92-H92</f>
        <v>556107</v>
      </c>
      <c r="L92" s="9">
        <f>+H92/D92*100</f>
        <v>75.090221307560313</v>
      </c>
      <c r="M92" s="9">
        <f>+H92/C92*100</f>
        <v>64.687785150006761</v>
      </c>
    </row>
    <row r="93" spans="1:15" s="2" customFormat="1" ht="20.100000000000001" customHeight="1" x14ac:dyDescent="0.25">
      <c r="A93" s="27" t="s">
        <v>142</v>
      </c>
      <c r="B93" s="95">
        <f>+[1]FUNCIONAMIENTO!B1338</f>
        <v>2293625</v>
      </c>
      <c r="C93" s="95">
        <v>2207475</v>
      </c>
      <c r="D93" s="95">
        <v>1908972</v>
      </c>
      <c r="E93" s="95">
        <v>1551686</v>
      </c>
      <c r="F93" s="95">
        <v>12849</v>
      </c>
      <c r="G93" s="95">
        <v>108749</v>
      </c>
      <c r="H93" s="95">
        <f>+E93+F93+G93</f>
        <v>1673284</v>
      </c>
      <c r="I93" s="10">
        <v>1250693</v>
      </c>
      <c r="J93" s="10">
        <f>+D93-H93</f>
        <v>235688</v>
      </c>
      <c r="K93" s="10">
        <f>+C93-H93</f>
        <v>534191</v>
      </c>
      <c r="L93" s="9">
        <f>+H93/D93*100</f>
        <v>87.653669095198879</v>
      </c>
      <c r="M93" s="9">
        <f>+H93/C93*100</f>
        <v>75.800813146241751</v>
      </c>
    </row>
    <row r="94" spans="1:15" s="2" customFormat="1" ht="20.100000000000001" customHeight="1" x14ac:dyDescent="0.25">
      <c r="A94" s="27" t="s">
        <v>141</v>
      </c>
      <c r="B94" s="95">
        <f>+[1]FUNCIONAMIENTO!B1378</f>
        <v>473204</v>
      </c>
      <c r="C94" s="95">
        <v>442099</v>
      </c>
      <c r="D94" s="95">
        <v>350223</v>
      </c>
      <c r="E94" s="95">
        <v>274092</v>
      </c>
      <c r="F94" s="95">
        <v>0</v>
      </c>
      <c r="G94" s="95"/>
      <c r="H94" s="95">
        <f>+E94+F94+G94</f>
        <v>274092</v>
      </c>
      <c r="I94" s="10">
        <v>193118</v>
      </c>
      <c r="J94" s="10">
        <f>+D94-H94</f>
        <v>76131</v>
      </c>
      <c r="K94" s="10">
        <f>+C94-H94</f>
        <v>168007</v>
      </c>
      <c r="L94" s="9">
        <f>+H94/D94*100</f>
        <v>78.262135839165339</v>
      </c>
      <c r="M94" s="9">
        <f>+H94/C94*100</f>
        <v>61.997878303275968</v>
      </c>
    </row>
    <row r="95" spans="1:15" s="2" customFormat="1" ht="24.95" customHeight="1" x14ac:dyDescent="0.25">
      <c r="A95" s="97" t="s">
        <v>140</v>
      </c>
      <c r="B95" s="96">
        <f>+B96+B97+B98+B99+B100</f>
        <v>4303117</v>
      </c>
      <c r="C95" s="96">
        <f>+C96+C97+C98+C99+C100</f>
        <v>4415086</v>
      </c>
      <c r="D95" s="96">
        <f>+D96+D97+D98+D99+D100</f>
        <v>3417847</v>
      </c>
      <c r="E95" s="96">
        <f>+E96+E97+E98+E99+E100</f>
        <v>2793603</v>
      </c>
      <c r="F95" s="96">
        <f>+F96+F97+F98+F99+F100</f>
        <v>3467</v>
      </c>
      <c r="G95" s="96">
        <f>+G96+G97+G98+G99+G100</f>
        <v>27729</v>
      </c>
      <c r="H95" s="96">
        <f>+H96+H97+H98+H99+H100</f>
        <v>2824799</v>
      </c>
      <c r="I95" s="96">
        <f>+I96+I97+I98+I99+I100</f>
        <v>2199466</v>
      </c>
      <c r="J95" s="96">
        <f>+J96+J97+J98+J99+J100</f>
        <v>593048</v>
      </c>
      <c r="K95" s="96">
        <f>+K96+K97+K98+K99+K100</f>
        <v>1590287</v>
      </c>
      <c r="L95" s="15">
        <f>+H95/D95*100</f>
        <v>82.648491872222479</v>
      </c>
      <c r="M95" s="15">
        <f>+H95/C95*100</f>
        <v>63.980611023205434</v>
      </c>
    </row>
    <row r="96" spans="1:15" s="2" customFormat="1" ht="20.100000000000001" customHeight="1" x14ac:dyDescent="0.25">
      <c r="A96" s="27" t="s">
        <v>139</v>
      </c>
      <c r="B96" s="95">
        <f>+[1]FUNCIONAMIENTO!B1416</f>
        <v>351431</v>
      </c>
      <c r="C96" s="95">
        <v>381864</v>
      </c>
      <c r="D96" s="95">
        <v>299675</v>
      </c>
      <c r="E96" s="95">
        <v>254018</v>
      </c>
      <c r="F96" s="95">
        <v>3467</v>
      </c>
      <c r="G96" s="95"/>
      <c r="H96" s="95">
        <f>+E96+F96+G96</f>
        <v>257485</v>
      </c>
      <c r="I96" s="10">
        <v>196800</v>
      </c>
      <c r="J96" s="10">
        <f>+D96-H96</f>
        <v>42190</v>
      </c>
      <c r="K96" s="10">
        <f>+C96-H96</f>
        <v>124379</v>
      </c>
      <c r="L96" s="9">
        <f>+H96/D96*100</f>
        <v>85.921414866104953</v>
      </c>
      <c r="M96" s="9">
        <f>+H96/C96*100</f>
        <v>67.428456204303103</v>
      </c>
    </row>
    <row r="97" spans="1:20" s="2" customFormat="1" ht="20.100000000000001" customHeight="1" x14ac:dyDescent="0.25">
      <c r="A97" s="27" t="s">
        <v>138</v>
      </c>
      <c r="B97" s="95">
        <f>+[1]FUNCIONAMIENTO!B1493</f>
        <v>1520556</v>
      </c>
      <c r="C97" s="95">
        <v>1641570</v>
      </c>
      <c r="D97" s="95">
        <v>1302846</v>
      </c>
      <c r="E97" s="95">
        <v>1000319</v>
      </c>
      <c r="F97" s="95">
        <v>0</v>
      </c>
      <c r="G97" s="95">
        <v>26303</v>
      </c>
      <c r="H97" s="95">
        <f>+E97+F97+G97</f>
        <v>1026622</v>
      </c>
      <c r="I97" s="10">
        <v>760699</v>
      </c>
      <c r="J97" s="10">
        <f>+D97-H97</f>
        <v>276224</v>
      </c>
      <c r="K97" s="10">
        <f>+C97-H97</f>
        <v>614948</v>
      </c>
      <c r="L97" s="9">
        <f>+H97/D97*100</f>
        <v>78.798415161884066</v>
      </c>
      <c r="M97" s="9">
        <f>+H97/C97*100</f>
        <v>62.539032755228227</v>
      </c>
    </row>
    <row r="98" spans="1:20" s="2" customFormat="1" ht="20.100000000000001" customHeight="1" x14ac:dyDescent="0.25">
      <c r="A98" s="27" t="s">
        <v>137</v>
      </c>
      <c r="B98" s="95">
        <f>+[1]FUNCIONAMIENTO!B1528</f>
        <v>393941</v>
      </c>
      <c r="C98" s="95">
        <v>379198</v>
      </c>
      <c r="D98" s="95">
        <v>291521</v>
      </c>
      <c r="E98" s="95">
        <v>234344</v>
      </c>
      <c r="F98" s="95">
        <v>0</v>
      </c>
      <c r="G98" s="95">
        <v>74</v>
      </c>
      <c r="H98" s="95">
        <f>+E98+F98+G98</f>
        <v>234418</v>
      </c>
      <c r="I98" s="10">
        <v>194652</v>
      </c>
      <c r="J98" s="10">
        <f>+D98-H98</f>
        <v>57103</v>
      </c>
      <c r="K98" s="10">
        <f>+C98-H98</f>
        <v>144780</v>
      </c>
      <c r="L98" s="9">
        <f>+H98/D98*100</f>
        <v>80.412045787438984</v>
      </c>
      <c r="M98" s="9">
        <f>+H98/C98*100</f>
        <v>61.819418878791552</v>
      </c>
    </row>
    <row r="99" spans="1:20" s="2" customFormat="1" ht="20.100000000000001" customHeight="1" x14ac:dyDescent="0.25">
      <c r="A99" s="27" t="s">
        <v>136</v>
      </c>
      <c r="B99" s="95">
        <f>+[1]FUNCIONAMIENTO!B1581</f>
        <v>285818</v>
      </c>
      <c r="C99" s="95">
        <v>297453</v>
      </c>
      <c r="D99" s="95">
        <v>255395</v>
      </c>
      <c r="E99" s="95">
        <v>187446</v>
      </c>
      <c r="F99" s="95">
        <v>0</v>
      </c>
      <c r="G99" s="95">
        <v>1352</v>
      </c>
      <c r="H99" s="95">
        <f>+E99+F99+G99</f>
        <v>188798</v>
      </c>
      <c r="I99" s="10">
        <v>149751</v>
      </c>
      <c r="J99" s="10">
        <f>+D99-H99</f>
        <v>66597</v>
      </c>
      <c r="K99" s="10">
        <f>+C99-H99</f>
        <v>108655</v>
      </c>
      <c r="L99" s="9">
        <f>+H99/D99*100</f>
        <v>73.923921768241357</v>
      </c>
      <c r="M99" s="9">
        <f>+H99/C99*100</f>
        <v>63.471540041620024</v>
      </c>
    </row>
    <row r="100" spans="1:20" s="2" customFormat="1" ht="20.100000000000001" customHeight="1" x14ac:dyDescent="0.25">
      <c r="A100" s="27" t="s">
        <v>135</v>
      </c>
      <c r="B100" s="95">
        <f>+[1]FUNCIONAMIENTO!B1646</f>
        <v>1751371</v>
      </c>
      <c r="C100" s="95">
        <v>1715001</v>
      </c>
      <c r="D100" s="95">
        <v>1268410</v>
      </c>
      <c r="E100" s="95">
        <v>1117476</v>
      </c>
      <c r="F100" s="95">
        <v>0</v>
      </c>
      <c r="G100" s="95"/>
      <c r="H100" s="95">
        <f>+E100+F100+G100</f>
        <v>1117476</v>
      </c>
      <c r="I100" s="10">
        <v>897564</v>
      </c>
      <c r="J100" s="10">
        <f>+D100-H100</f>
        <v>150934</v>
      </c>
      <c r="K100" s="10">
        <f>+C100-H100</f>
        <v>597525</v>
      </c>
      <c r="L100" s="9">
        <f>+H100/D100*100</f>
        <v>88.100535315867901</v>
      </c>
      <c r="M100" s="9">
        <f>+H100/C100*100</f>
        <v>65.158912443782839</v>
      </c>
    </row>
    <row r="101" spans="1:20" s="2" customFormat="1" ht="24.95" customHeight="1" x14ac:dyDescent="0.25">
      <c r="A101" s="97" t="s">
        <v>134</v>
      </c>
      <c r="B101" s="96">
        <f>+[1]FUNCIONAMIENTO!B1712</f>
        <v>803785</v>
      </c>
      <c r="C101" s="96">
        <v>709303</v>
      </c>
      <c r="D101" s="96">
        <v>568249</v>
      </c>
      <c r="E101" s="96">
        <v>458645</v>
      </c>
      <c r="F101" s="96">
        <v>0</v>
      </c>
      <c r="G101" s="96">
        <v>4816</v>
      </c>
      <c r="H101" s="96">
        <f>+E101+F101+G101</f>
        <v>463461</v>
      </c>
      <c r="I101" s="16">
        <v>319623</v>
      </c>
      <c r="J101" s="16">
        <f>+D101-H101</f>
        <v>104788</v>
      </c>
      <c r="K101" s="16">
        <f>+C101-H101</f>
        <v>245842</v>
      </c>
      <c r="L101" s="15">
        <f>+H101/D101*100</f>
        <v>81.559492405617959</v>
      </c>
      <c r="M101" s="15">
        <f>+H101/C101*100</f>
        <v>65.340341151806768</v>
      </c>
    </row>
    <row r="102" spans="1:20" s="2" customFormat="1" ht="24.95" customHeight="1" x14ac:dyDescent="0.25">
      <c r="A102" s="97" t="s">
        <v>133</v>
      </c>
      <c r="B102" s="96">
        <f>+B103+B104</f>
        <v>501568</v>
      </c>
      <c r="C102" s="96">
        <f>+C103+C104</f>
        <v>504204</v>
      </c>
      <c r="D102" s="96">
        <f>+D103+D104</f>
        <v>415384</v>
      </c>
      <c r="E102" s="96">
        <f>+E103+E104</f>
        <v>209246</v>
      </c>
      <c r="F102" s="96">
        <f>+F103+F104</f>
        <v>0</v>
      </c>
      <c r="G102" s="96">
        <f>+G103+G104</f>
        <v>0</v>
      </c>
      <c r="H102" s="96">
        <f>+H103+H104</f>
        <v>209246</v>
      </c>
      <c r="I102" s="96">
        <f>+I103+I104</f>
        <v>158564</v>
      </c>
      <c r="J102" s="96">
        <f>+J103+J104</f>
        <v>206138</v>
      </c>
      <c r="K102" s="96">
        <f>+K103+K104</f>
        <v>294958</v>
      </c>
      <c r="L102" s="15">
        <f>+H102/D102*100</f>
        <v>50.374111665350618</v>
      </c>
      <c r="M102" s="15">
        <f>+H102/C102*100</f>
        <v>41.500265765444141</v>
      </c>
    </row>
    <row r="103" spans="1:20" ht="20.100000000000001" customHeight="1" x14ac:dyDescent="0.2">
      <c r="A103" s="27" t="s">
        <v>133</v>
      </c>
      <c r="B103" s="95">
        <f>+[1]FUNCIONAMIENTO!B1749</f>
        <v>501568</v>
      </c>
      <c r="C103" s="95">
        <v>504204</v>
      </c>
      <c r="D103" s="95">
        <v>415384</v>
      </c>
      <c r="E103" s="95">
        <v>209246</v>
      </c>
      <c r="F103" s="95">
        <v>0</v>
      </c>
      <c r="G103" s="95"/>
      <c r="H103" s="95">
        <f>+E103+F103+G103</f>
        <v>209246</v>
      </c>
      <c r="I103" s="10">
        <v>158564</v>
      </c>
      <c r="J103" s="10">
        <f>+D103-H103</f>
        <v>206138</v>
      </c>
      <c r="K103" s="10">
        <f>+C103-H103</f>
        <v>294958</v>
      </c>
      <c r="L103" s="9">
        <f>+H103/D103*100</f>
        <v>50.374111665350618</v>
      </c>
      <c r="M103" s="9">
        <f>+H103/C103*100</f>
        <v>41.500265765444141</v>
      </c>
    </row>
    <row r="104" spans="1:20" ht="20.100000000000001" customHeight="1" x14ac:dyDescent="0.2">
      <c r="A104" s="27" t="s">
        <v>132</v>
      </c>
      <c r="B104" s="95">
        <v>0</v>
      </c>
      <c r="C104" s="95"/>
      <c r="D104" s="95"/>
      <c r="E104" s="95"/>
      <c r="F104" s="95"/>
      <c r="G104" s="95"/>
      <c r="H104" s="95">
        <f>+E104+F104+G104</f>
        <v>0</v>
      </c>
      <c r="I104" s="10"/>
      <c r="J104" s="10">
        <f>+D104-H104</f>
        <v>0</v>
      </c>
      <c r="K104" s="10">
        <f>+C104-H104</f>
        <v>0</v>
      </c>
      <c r="L104" s="42"/>
      <c r="M104" s="42"/>
    </row>
    <row r="105" spans="1:20" x14ac:dyDescent="0.25">
      <c r="A105" s="94"/>
      <c r="B105" s="91"/>
      <c r="C105" s="91"/>
      <c r="D105" s="91"/>
      <c r="E105" s="93"/>
      <c r="F105" s="91"/>
      <c r="G105" s="91"/>
      <c r="H105" s="91"/>
      <c r="I105" s="93"/>
      <c r="J105" s="92"/>
      <c r="K105" s="91"/>
      <c r="L105" s="90"/>
      <c r="M105" s="90"/>
    </row>
    <row r="106" spans="1:20" s="83" customFormat="1" x14ac:dyDescent="0.25">
      <c r="A106" s="88"/>
      <c r="B106" s="87"/>
      <c r="C106" s="87"/>
      <c r="D106" s="89"/>
      <c r="E106" s="86"/>
      <c r="F106" s="87" t="s">
        <v>131</v>
      </c>
      <c r="G106" s="87"/>
      <c r="H106" s="87"/>
      <c r="I106" s="86"/>
      <c r="J106" s="85"/>
      <c r="K106" s="85"/>
      <c r="L106" s="84"/>
      <c r="M106" s="84"/>
    </row>
    <row r="107" spans="1:20" s="83" customFormat="1" x14ac:dyDescent="0.25">
      <c r="A107" s="88"/>
      <c r="B107" s="87"/>
      <c r="C107" s="87"/>
      <c r="D107" s="87"/>
      <c r="E107" s="87"/>
      <c r="F107" s="87"/>
      <c r="G107" s="87"/>
      <c r="H107" s="87"/>
      <c r="I107" s="86"/>
      <c r="J107" s="85"/>
      <c r="K107" s="85"/>
      <c r="L107" s="84"/>
      <c r="M107" s="84"/>
    </row>
    <row r="108" spans="1:20" ht="20.25" x14ac:dyDescent="0.2">
      <c r="A108" s="82" t="s">
        <v>131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1:20" x14ac:dyDescent="0.2">
      <c r="A109" s="79"/>
      <c r="B109" s="81"/>
      <c r="C109" s="80"/>
      <c r="D109" s="80"/>
      <c r="E109" s="80"/>
      <c r="F109" s="80"/>
      <c r="G109" s="80"/>
      <c r="H109" s="80"/>
      <c r="I109" s="80"/>
      <c r="J109" s="79"/>
      <c r="K109" s="79"/>
      <c r="L109" s="78"/>
      <c r="M109" s="78"/>
    </row>
    <row r="110" spans="1:20" ht="54.95" customHeight="1" x14ac:dyDescent="0.2">
      <c r="A110" s="68" t="s">
        <v>130</v>
      </c>
      <c r="B110" s="77" t="s">
        <v>129</v>
      </c>
      <c r="C110" s="77"/>
      <c r="D110" s="70" t="s">
        <v>128</v>
      </c>
      <c r="E110" s="70" t="s">
        <v>127</v>
      </c>
      <c r="F110" s="70"/>
      <c r="G110" s="72" t="s">
        <v>126</v>
      </c>
      <c r="H110" s="76" t="s">
        <v>125</v>
      </c>
      <c r="I110" s="70" t="s">
        <v>124</v>
      </c>
      <c r="J110" s="70" t="s">
        <v>123</v>
      </c>
      <c r="K110" s="70"/>
      <c r="L110" s="75" t="s">
        <v>122</v>
      </c>
      <c r="M110" s="74"/>
    </row>
    <row r="111" spans="1:20" ht="60" customHeight="1" x14ac:dyDescent="0.2">
      <c r="A111" s="68"/>
      <c r="B111" s="65" t="s">
        <v>121</v>
      </c>
      <c r="C111" s="65" t="s">
        <v>120</v>
      </c>
      <c r="D111" s="70"/>
      <c r="E111" s="65" t="s">
        <v>119</v>
      </c>
      <c r="F111" s="73" t="s">
        <v>118</v>
      </c>
      <c r="G111" s="72"/>
      <c r="H111" s="71"/>
      <c r="I111" s="70"/>
      <c r="J111" s="65" t="s">
        <v>117</v>
      </c>
      <c r="K111" s="65" t="s">
        <v>116</v>
      </c>
      <c r="L111" s="69" t="s">
        <v>115</v>
      </c>
      <c r="M111" s="69" t="s">
        <v>114</v>
      </c>
      <c r="O111" s="54"/>
      <c r="P111" s="54"/>
      <c r="Q111" s="54"/>
      <c r="R111" s="54"/>
      <c r="S111" s="54"/>
      <c r="T111" s="54"/>
    </row>
    <row r="112" spans="1:20" ht="30" customHeight="1" x14ac:dyDescent="0.2">
      <c r="A112" s="68"/>
      <c r="B112" s="66">
        <v>1</v>
      </c>
      <c r="C112" s="66">
        <v>2</v>
      </c>
      <c r="D112" s="66">
        <v>3</v>
      </c>
      <c r="E112" s="66">
        <v>4</v>
      </c>
      <c r="F112" s="67">
        <v>5</v>
      </c>
      <c r="G112" s="67">
        <v>6</v>
      </c>
      <c r="H112" s="67" t="s">
        <v>113</v>
      </c>
      <c r="I112" s="66">
        <v>8</v>
      </c>
      <c r="J112" s="65" t="s">
        <v>112</v>
      </c>
      <c r="K112" s="65" t="s">
        <v>111</v>
      </c>
      <c r="L112" s="64" t="s">
        <v>110</v>
      </c>
      <c r="M112" s="64" t="s">
        <v>109</v>
      </c>
      <c r="O112" s="54"/>
      <c r="P112" s="54"/>
      <c r="Q112" s="54"/>
      <c r="R112" s="54"/>
      <c r="S112" s="54"/>
      <c r="T112" s="54"/>
    </row>
    <row r="113" spans="1:20" ht="10.5" customHeight="1" x14ac:dyDescent="0.2">
      <c r="A113" s="63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1"/>
      <c r="O113" s="54"/>
      <c r="P113" s="54"/>
      <c r="Q113" s="54"/>
      <c r="R113" s="54"/>
      <c r="S113" s="54"/>
      <c r="T113" s="54"/>
    </row>
    <row r="114" spans="1:20" ht="35.1" customHeight="1" x14ac:dyDescent="0.2">
      <c r="A114" s="60" t="s">
        <v>108</v>
      </c>
      <c r="B114" s="59">
        <f>+B116+B120+B147+B158+B162+B167+B174+B227</f>
        <v>102895700</v>
      </c>
      <c r="C114" s="59">
        <f>+C116+C120+C147+C158+C162+C167+C174+C227</f>
        <v>111505790</v>
      </c>
      <c r="D114" s="59">
        <f>+D116+D120+D147+D158+D162+D167+D174+D227</f>
        <v>111505790</v>
      </c>
      <c r="E114" s="59">
        <f>+E116+E120+E147+E158+E162+E167+E174+E227</f>
        <v>40965539</v>
      </c>
      <c r="F114" s="59">
        <f>+F116+F120+F147+F158+F162+F167+F174+F227</f>
        <v>36211158.229999997</v>
      </c>
      <c r="G114" s="59">
        <f>+G116+G120+G147+G158+G162+G167+G174+G227</f>
        <v>11969326</v>
      </c>
      <c r="H114" s="59">
        <f>+E114+F114+G114</f>
        <v>89146023.229999989</v>
      </c>
      <c r="I114" s="59">
        <f>+I116+I120+I147+I158+I162+I167+I174+I227</f>
        <v>31102213</v>
      </c>
      <c r="J114" s="59">
        <f>+D114-H114</f>
        <v>22359766.770000011</v>
      </c>
      <c r="K114" s="59">
        <f>+C114-H114</f>
        <v>22359766.770000011</v>
      </c>
      <c r="L114" s="58">
        <f>+H114/D114*100</f>
        <v>79.947438810128148</v>
      </c>
      <c r="M114" s="58">
        <f>+H114/C114*100</f>
        <v>79.947438810128148</v>
      </c>
      <c r="N114" s="54"/>
      <c r="O114" s="54"/>
      <c r="P114" s="54"/>
      <c r="Q114" s="54"/>
      <c r="R114" s="54"/>
      <c r="S114" s="54"/>
      <c r="T114" s="54"/>
    </row>
    <row r="115" spans="1:20" ht="8.25" customHeight="1" x14ac:dyDescent="0.2">
      <c r="A115" s="57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5"/>
      <c r="O115" s="54"/>
      <c r="P115" s="54"/>
      <c r="Q115" s="54"/>
      <c r="R115" s="54"/>
      <c r="S115" s="54"/>
      <c r="T115" s="54"/>
    </row>
    <row r="116" spans="1:20" s="29" customFormat="1" ht="30" customHeight="1" x14ac:dyDescent="0.2">
      <c r="A116" s="49" t="s">
        <v>107</v>
      </c>
      <c r="B116" s="48">
        <f>+B117+B119</f>
        <v>20520900</v>
      </c>
      <c r="C116" s="48">
        <f>+C117+C119</f>
        <v>20475433</v>
      </c>
      <c r="D116" s="48">
        <f>+D117+D119</f>
        <v>20475433</v>
      </c>
      <c r="E116" s="48">
        <f>+E117+E119</f>
        <v>19550000</v>
      </c>
      <c r="F116" s="48">
        <f>+F117+F119</f>
        <v>0</v>
      </c>
      <c r="G116" s="48">
        <f>+G117+G119</f>
        <v>0</v>
      </c>
      <c r="H116" s="48">
        <f>+E116+F116+G116</f>
        <v>19550000</v>
      </c>
      <c r="I116" s="48">
        <f>+I117+I119</f>
        <v>20475432</v>
      </c>
      <c r="J116" s="48">
        <f>+D116-H116</f>
        <v>925433</v>
      </c>
      <c r="K116" s="48">
        <f>+C116-H116</f>
        <v>925433</v>
      </c>
      <c r="L116" s="46">
        <f>+H116/D116*100</f>
        <v>95.48027629012779</v>
      </c>
      <c r="M116" s="46">
        <f>+H116/C116*100</f>
        <v>95.48027629012779</v>
      </c>
      <c r="O116" s="53">
        <f>+G114-11969327</f>
        <v>-1</v>
      </c>
      <c r="P116" s="53"/>
      <c r="Q116" s="53"/>
      <c r="R116" s="53"/>
      <c r="S116" s="53"/>
      <c r="T116" s="53"/>
    </row>
    <row r="117" spans="1:20" s="33" customFormat="1" ht="24.95" customHeight="1" x14ac:dyDescent="0.2">
      <c r="A117" s="20" t="s">
        <v>106</v>
      </c>
      <c r="B117" s="18">
        <f>+B118</f>
        <v>970900</v>
      </c>
      <c r="C117" s="18">
        <f>+C118</f>
        <v>925433</v>
      </c>
      <c r="D117" s="18">
        <f>+D118</f>
        <v>925433</v>
      </c>
      <c r="E117" s="18">
        <f>+E118</f>
        <v>0</v>
      </c>
      <c r="F117" s="18">
        <f>+F118</f>
        <v>0</v>
      </c>
      <c r="G117" s="18">
        <f>+G118</f>
        <v>0</v>
      </c>
      <c r="H117" s="18">
        <f>+E117+F117+G117</f>
        <v>0</v>
      </c>
      <c r="I117" s="18">
        <f>SUM(I118:I118)</f>
        <v>925432</v>
      </c>
      <c r="J117" s="18">
        <f>+D117-H117</f>
        <v>925433</v>
      </c>
      <c r="K117" s="18">
        <f>+C117-H117</f>
        <v>925433</v>
      </c>
      <c r="L117" s="51">
        <f>+H117/D117*100</f>
        <v>0</v>
      </c>
      <c r="M117" s="51">
        <f>+H117/C117*100</f>
        <v>0</v>
      </c>
      <c r="O117" s="26"/>
    </row>
    <row r="118" spans="1:20" s="50" customFormat="1" ht="20.100000000000001" customHeight="1" x14ac:dyDescent="0.2">
      <c r="A118" s="13" t="s">
        <v>105</v>
      </c>
      <c r="B118" s="12">
        <f>+[1]INVERSION!B2</f>
        <v>970900</v>
      </c>
      <c r="C118" s="12">
        <v>925433</v>
      </c>
      <c r="D118" s="12">
        <v>925433</v>
      </c>
      <c r="E118" s="12">
        <v>0</v>
      </c>
      <c r="F118" s="12">
        <v>0</v>
      </c>
      <c r="G118" s="10"/>
      <c r="H118" s="10">
        <f>+E118+F118+G118</f>
        <v>0</v>
      </c>
      <c r="I118" s="11">
        <v>925432</v>
      </c>
      <c r="J118" s="10">
        <f>+D118-H118</f>
        <v>925433</v>
      </c>
      <c r="K118" s="10">
        <f>+C118-H118</f>
        <v>925433</v>
      </c>
      <c r="L118" s="9">
        <f>+H118/D118*100</f>
        <v>0</v>
      </c>
      <c r="M118" s="9">
        <f>+H118/C118*100</f>
        <v>0</v>
      </c>
      <c r="O118" s="26">
        <f>+G124+G127+G130+G132+G134+G136+G138+G139+G141+G144+G151+G160+G164+G165+G169+G173</f>
        <v>3755969</v>
      </c>
    </row>
    <row r="119" spans="1:20" s="50" customFormat="1" ht="24.95" customHeight="1" x14ac:dyDescent="0.2">
      <c r="A119" s="20" t="s">
        <v>104</v>
      </c>
      <c r="B119" s="52">
        <f>+[1]INVERSION!B27</f>
        <v>19550000</v>
      </c>
      <c r="C119" s="52">
        <v>19550000</v>
      </c>
      <c r="D119" s="52">
        <v>19550000</v>
      </c>
      <c r="E119" s="52">
        <v>19550000</v>
      </c>
      <c r="F119" s="52">
        <v>0</v>
      </c>
      <c r="G119" s="52"/>
      <c r="H119" s="18">
        <f>+E119+F119+G119</f>
        <v>19550000</v>
      </c>
      <c r="I119" s="18">
        <v>19550000</v>
      </c>
      <c r="J119" s="18">
        <f>+D119-H119</f>
        <v>0</v>
      </c>
      <c r="K119" s="18">
        <f>+C119-H119</f>
        <v>0</v>
      </c>
      <c r="L119" s="51">
        <f>+H119/D119*100</f>
        <v>100</v>
      </c>
      <c r="M119" s="51">
        <f>+H119/C119*100</f>
        <v>100</v>
      </c>
      <c r="O119" s="26"/>
    </row>
    <row r="120" spans="1:20" s="43" customFormat="1" ht="30" customHeight="1" x14ac:dyDescent="0.2">
      <c r="A120" s="49" t="s">
        <v>103</v>
      </c>
      <c r="B120" s="48">
        <f>+B121+B131+B135+B140+B145</f>
        <v>11003773</v>
      </c>
      <c r="C120" s="48">
        <f>+C121+C131+C135+C140+C145</f>
        <v>6549989</v>
      </c>
      <c r="D120" s="48">
        <f>+D121+D131+D135+D140+D145</f>
        <v>6549989</v>
      </c>
      <c r="E120" s="48">
        <f>+E121+E131+E135+E140+E145</f>
        <v>1673083</v>
      </c>
      <c r="F120" s="48">
        <f>+F121+F131+F135+F140+F145</f>
        <v>3085764.01</v>
      </c>
      <c r="G120" s="48">
        <f>+G121+G131+G135+G140+G145</f>
        <v>1644907</v>
      </c>
      <c r="H120" s="48">
        <f>+E120+F120+G120</f>
        <v>6403754.0099999998</v>
      </c>
      <c r="I120" s="48">
        <f>+I121+I131+I135+I140+I145</f>
        <v>1601909</v>
      </c>
      <c r="J120" s="47">
        <f>+D120-H120</f>
        <v>146234.99000000022</v>
      </c>
      <c r="K120" s="47">
        <f>+C120-H120</f>
        <v>146234.99000000022</v>
      </c>
      <c r="L120" s="46">
        <f>+H120/D120*100</f>
        <v>97.767400983421496</v>
      </c>
      <c r="M120" s="46">
        <f>+H120/C120*100</f>
        <v>97.767400983421496</v>
      </c>
      <c r="O120" s="26"/>
    </row>
    <row r="121" spans="1:20" ht="24.95" customHeight="1" x14ac:dyDescent="0.2">
      <c r="A121" s="20" t="s">
        <v>102</v>
      </c>
      <c r="B121" s="18">
        <f>+B122+B123+B124+B125+B126+B127+B128+B129+B130</f>
        <v>3908411</v>
      </c>
      <c r="C121" s="18">
        <f>+C122+C123+C124+C125+C126+C127+C128+C129+C130</f>
        <v>3823562</v>
      </c>
      <c r="D121" s="18">
        <f>+D122+D123+D124+D125+D126+D127+D128+D129+D130</f>
        <v>3823562</v>
      </c>
      <c r="E121" s="18">
        <f>+E122+E123+E124+E125+E126+E127+E128+E129+E130</f>
        <v>1099121</v>
      </c>
      <c r="F121" s="19">
        <f>+F122+F123+F124+F125+F126+F127+F128+F129+F130</f>
        <v>2459708.0099999998</v>
      </c>
      <c r="G121" s="18">
        <f>+G122+G123+G124+G125+G126+G127+G128+G129+G130</f>
        <v>237213</v>
      </c>
      <c r="H121" s="16">
        <f>+E121+F121+G121</f>
        <v>3796042.01</v>
      </c>
      <c r="I121" s="17">
        <f>+I122+I123+I124+I125+I126+I127+I128+I129+I130</f>
        <v>1083998</v>
      </c>
      <c r="J121" s="16">
        <f>+D121-H121</f>
        <v>27519.990000000224</v>
      </c>
      <c r="K121" s="16">
        <f>+C121-H121</f>
        <v>27519.990000000224</v>
      </c>
      <c r="L121" s="15">
        <f>+H121/D121*100</f>
        <v>99.280252549847489</v>
      </c>
      <c r="M121" s="15">
        <f>+H121/C121*100</f>
        <v>99.280252549847489</v>
      </c>
      <c r="O121" s="26"/>
    </row>
    <row r="122" spans="1:20" ht="20.100000000000001" customHeight="1" x14ac:dyDescent="0.2">
      <c r="A122" s="13" t="s">
        <v>101</v>
      </c>
      <c r="B122" s="12">
        <v>171337</v>
      </c>
      <c r="C122" s="12">
        <v>171337</v>
      </c>
      <c r="D122" s="12">
        <v>171337</v>
      </c>
      <c r="E122" s="12">
        <v>161819</v>
      </c>
      <c r="F122" s="45">
        <v>0.01</v>
      </c>
      <c r="G122" s="11"/>
      <c r="H122" s="10">
        <f>+E122+F122+G122</f>
        <v>161819.01</v>
      </c>
      <c r="I122" s="11">
        <v>146696</v>
      </c>
      <c r="J122" s="10">
        <f>+D122-H122</f>
        <v>9517.9899999999907</v>
      </c>
      <c r="K122" s="10">
        <f>+C122-H122</f>
        <v>9517.9899999999907</v>
      </c>
      <c r="L122" s="9">
        <f>+H122/D122*100</f>
        <v>94.444871802354427</v>
      </c>
      <c r="M122" s="9">
        <f>+H122/C122*100</f>
        <v>94.444871802354427</v>
      </c>
      <c r="O122" s="26"/>
    </row>
    <row r="123" spans="1:20" ht="20.100000000000001" customHeight="1" x14ac:dyDescent="0.2">
      <c r="A123" s="13" t="s">
        <v>100</v>
      </c>
      <c r="B123" s="12">
        <v>769000</v>
      </c>
      <c r="C123" s="12">
        <v>698100</v>
      </c>
      <c r="D123" s="12">
        <v>698100</v>
      </c>
      <c r="E123" s="12">
        <v>350997</v>
      </c>
      <c r="F123" s="12">
        <v>341103</v>
      </c>
      <c r="G123" s="11"/>
      <c r="H123" s="10">
        <f>+E123+F123+G123</f>
        <v>692100</v>
      </c>
      <c r="I123" s="11">
        <v>350997</v>
      </c>
      <c r="J123" s="10">
        <f>+D123-H123</f>
        <v>6000</v>
      </c>
      <c r="K123" s="10">
        <f>+C123-H123</f>
        <v>6000</v>
      </c>
      <c r="L123" s="9">
        <f>+H123/D123*100</f>
        <v>99.140524280189084</v>
      </c>
      <c r="M123" s="9">
        <f>+H123/C123*100</f>
        <v>99.140524280189084</v>
      </c>
      <c r="O123" s="26"/>
    </row>
    <row r="124" spans="1:20" ht="20.100000000000001" customHeight="1" x14ac:dyDescent="0.2">
      <c r="A124" s="13" t="s">
        <v>99</v>
      </c>
      <c r="B124" s="12">
        <v>177000</v>
      </c>
      <c r="C124" s="12">
        <v>177000</v>
      </c>
      <c r="D124" s="12">
        <v>177000</v>
      </c>
      <c r="E124" s="12">
        <v>132517</v>
      </c>
      <c r="F124" s="12">
        <v>39767</v>
      </c>
      <c r="G124" s="11">
        <v>4716</v>
      </c>
      <c r="H124" s="10">
        <f>+E124+F124+G124</f>
        <v>177000</v>
      </c>
      <c r="I124" s="11">
        <v>132517</v>
      </c>
      <c r="J124" s="10">
        <f>+D124-H124</f>
        <v>0</v>
      </c>
      <c r="K124" s="10">
        <f>+C124-H124</f>
        <v>0</v>
      </c>
      <c r="L124" s="9">
        <f>+H124/D124*100</f>
        <v>100</v>
      </c>
      <c r="M124" s="9">
        <f>+H124/C124*100</f>
        <v>100</v>
      </c>
      <c r="O124" s="26"/>
    </row>
    <row r="125" spans="1:20" ht="20.100000000000001" customHeight="1" x14ac:dyDescent="0.2">
      <c r="A125" s="13" t="s">
        <v>98</v>
      </c>
      <c r="B125" s="12">
        <v>199505</v>
      </c>
      <c r="C125" s="12">
        <v>164933</v>
      </c>
      <c r="D125" s="12">
        <v>164933</v>
      </c>
      <c r="E125" s="12">
        <v>0</v>
      </c>
      <c r="F125" s="12">
        <v>164932</v>
      </c>
      <c r="G125" s="11"/>
      <c r="H125" s="10">
        <f>+E125+F125+G125</f>
        <v>164932</v>
      </c>
      <c r="I125" s="11">
        <v>0</v>
      </c>
      <c r="J125" s="10">
        <f>+D125-H125</f>
        <v>1</v>
      </c>
      <c r="K125" s="10">
        <f>+C125-H125</f>
        <v>1</v>
      </c>
      <c r="L125" s="9">
        <f>+H125/D125*100</f>
        <v>99.999393693196637</v>
      </c>
      <c r="M125" s="9">
        <f>+H125/C125*100</f>
        <v>99.999393693196637</v>
      </c>
      <c r="O125" s="26"/>
    </row>
    <row r="126" spans="1:20" ht="20.100000000000001" customHeight="1" x14ac:dyDescent="0.2">
      <c r="A126" s="13" t="s">
        <v>97</v>
      </c>
      <c r="B126" s="12">
        <v>189082</v>
      </c>
      <c r="C126" s="12">
        <v>189083</v>
      </c>
      <c r="D126" s="12">
        <v>189083</v>
      </c>
      <c r="E126" s="12">
        <v>0</v>
      </c>
      <c r="F126" s="12">
        <v>183082</v>
      </c>
      <c r="G126" s="11"/>
      <c r="H126" s="10">
        <f>+E126+F126+G126</f>
        <v>183082</v>
      </c>
      <c r="I126" s="11">
        <v>0</v>
      </c>
      <c r="J126" s="10">
        <f>+D126-H126</f>
        <v>6001</v>
      </c>
      <c r="K126" s="10">
        <f>+C126-H126</f>
        <v>6001</v>
      </c>
      <c r="L126" s="9">
        <f>+H126/D126*100</f>
        <v>96.826261483052406</v>
      </c>
      <c r="M126" s="9">
        <f>+H126/C126*100</f>
        <v>96.826261483052406</v>
      </c>
      <c r="O126" s="26"/>
    </row>
    <row r="127" spans="1:20" s="43" customFormat="1" ht="20.100000000000001" customHeight="1" x14ac:dyDescent="0.2">
      <c r="A127" s="13" t="s">
        <v>96</v>
      </c>
      <c r="B127" s="12">
        <v>145188</v>
      </c>
      <c r="C127" s="12">
        <v>212670</v>
      </c>
      <c r="D127" s="12">
        <v>212670</v>
      </c>
      <c r="E127" s="12">
        <v>0</v>
      </c>
      <c r="F127" s="12">
        <v>0</v>
      </c>
      <c r="G127" s="11">
        <f>8817+203853</f>
        <v>212670</v>
      </c>
      <c r="H127" s="10">
        <f>+E127+F127+G127</f>
        <v>212670</v>
      </c>
      <c r="I127" s="11">
        <v>0</v>
      </c>
      <c r="J127" s="10">
        <f>+D127-H127</f>
        <v>0</v>
      </c>
      <c r="K127" s="10">
        <f>+C127-H127</f>
        <v>0</v>
      </c>
      <c r="L127" s="9">
        <f>+H127/D127*100</f>
        <v>100</v>
      </c>
      <c r="M127" s="9">
        <f>+H127/C127*100</f>
        <v>100</v>
      </c>
      <c r="O127" s="26"/>
    </row>
    <row r="128" spans="1:20" s="43" customFormat="1" ht="20.100000000000001" customHeight="1" x14ac:dyDescent="0.2">
      <c r="A128" s="13" t="s">
        <v>95</v>
      </c>
      <c r="B128" s="12">
        <v>1257299</v>
      </c>
      <c r="C128" s="12">
        <v>1137633</v>
      </c>
      <c r="D128" s="12">
        <v>1137633</v>
      </c>
      <c r="E128" s="12">
        <v>153881</v>
      </c>
      <c r="F128" s="12">
        <v>977752</v>
      </c>
      <c r="G128" s="11"/>
      <c r="H128" s="10">
        <f>+E128+F128+G128</f>
        <v>1131633</v>
      </c>
      <c r="I128" s="11">
        <v>153881</v>
      </c>
      <c r="J128" s="10">
        <f>+D128-H128</f>
        <v>6000</v>
      </c>
      <c r="K128" s="10">
        <f>+C128-H128</f>
        <v>6000</v>
      </c>
      <c r="L128" s="9">
        <f>+H128/D128*100</f>
        <v>99.472589139028145</v>
      </c>
      <c r="M128" s="9">
        <f>+H128/C128*100</f>
        <v>99.472589139028145</v>
      </c>
      <c r="O128" s="26"/>
    </row>
    <row r="129" spans="1:15" ht="20.100000000000001" customHeight="1" x14ac:dyDescent="0.2">
      <c r="A129" s="13" t="s">
        <v>94</v>
      </c>
      <c r="B129" s="12">
        <f>+[1]INVERSION!B35</f>
        <v>1000000</v>
      </c>
      <c r="C129" s="12">
        <v>0</v>
      </c>
      <c r="D129" s="12">
        <v>0</v>
      </c>
      <c r="E129" s="12">
        <v>0</v>
      </c>
      <c r="F129" s="12">
        <v>0</v>
      </c>
      <c r="G129" s="11"/>
      <c r="H129" s="10">
        <f>+E129+F129+G129</f>
        <v>0</v>
      </c>
      <c r="I129" s="11">
        <v>0</v>
      </c>
      <c r="J129" s="10">
        <f>+D129-H129</f>
        <v>0</v>
      </c>
      <c r="K129" s="10">
        <f>+C129-H129</f>
        <v>0</v>
      </c>
      <c r="L129" s="9" t="e">
        <f>+H129/D129*100</f>
        <v>#DIV/0!</v>
      </c>
      <c r="M129" s="9" t="e">
        <f>+H129/C129*100</f>
        <v>#DIV/0!</v>
      </c>
      <c r="O129" s="26"/>
    </row>
    <row r="130" spans="1:15" s="43" customFormat="1" ht="20.100000000000001" customHeight="1" x14ac:dyDescent="0.2">
      <c r="A130" s="13" t="s">
        <v>93</v>
      </c>
      <c r="B130" s="12">
        <v>0</v>
      </c>
      <c r="C130" s="12">
        <v>1072806</v>
      </c>
      <c r="D130" s="12">
        <v>1072806</v>
      </c>
      <c r="E130" s="12">
        <v>299907</v>
      </c>
      <c r="F130" s="12">
        <v>753072</v>
      </c>
      <c r="G130" s="11">
        <v>19827</v>
      </c>
      <c r="H130" s="10">
        <f>+E130+F130+G130</f>
        <v>1072806</v>
      </c>
      <c r="I130" s="11">
        <v>299907</v>
      </c>
      <c r="J130" s="10">
        <f>+D130-H130</f>
        <v>0</v>
      </c>
      <c r="K130" s="10">
        <f>+C130-H130</f>
        <v>0</v>
      </c>
      <c r="L130" s="9">
        <f>+H130/D130*100</f>
        <v>100</v>
      </c>
      <c r="M130" s="9">
        <f>+H130/C130*100</f>
        <v>100</v>
      </c>
      <c r="O130" s="26"/>
    </row>
    <row r="131" spans="1:15" ht="24.95" customHeight="1" x14ac:dyDescent="0.2">
      <c r="A131" s="44" t="s">
        <v>92</v>
      </c>
      <c r="B131" s="17">
        <f>+B132+B133+B134</f>
        <v>0</v>
      </c>
      <c r="C131" s="17">
        <f>+C132+C133+C134</f>
        <v>1089860</v>
      </c>
      <c r="D131" s="17">
        <f>+D132+D133+D134</f>
        <v>1089860</v>
      </c>
      <c r="E131" s="17">
        <f>+E132+E133+E134</f>
        <v>77931</v>
      </c>
      <c r="F131" s="17">
        <f>+F132+F133+F134</f>
        <v>48150</v>
      </c>
      <c r="G131" s="17">
        <f>+G132+G133+G134</f>
        <v>863324</v>
      </c>
      <c r="H131" s="16">
        <f>+E131+F131+G131</f>
        <v>989405</v>
      </c>
      <c r="I131" s="17">
        <f>+I132+I133+I134</f>
        <v>62956</v>
      </c>
      <c r="J131" s="16">
        <f>+D131-H131</f>
        <v>100455</v>
      </c>
      <c r="K131" s="16">
        <f>+C131-H131</f>
        <v>100455</v>
      </c>
      <c r="L131" s="15">
        <f>+H131/D131*100</f>
        <v>90.782761088580187</v>
      </c>
      <c r="M131" s="15">
        <f>+H131/C131*100</f>
        <v>90.782761088580187</v>
      </c>
      <c r="O131" s="26"/>
    </row>
    <row r="132" spans="1:15" s="31" customFormat="1" ht="20.100000000000001" customHeight="1" x14ac:dyDescent="0.2">
      <c r="A132" s="38" t="s">
        <v>91</v>
      </c>
      <c r="B132" s="11">
        <v>0</v>
      </c>
      <c r="C132" s="11">
        <v>663400</v>
      </c>
      <c r="D132" s="11">
        <v>663400</v>
      </c>
      <c r="E132" s="11">
        <v>1015</v>
      </c>
      <c r="F132" s="11">
        <v>48150</v>
      </c>
      <c r="G132" s="11">
        <f>100000+14395+399385</f>
        <v>513780</v>
      </c>
      <c r="H132" s="10">
        <f>+E132+F132+G132</f>
        <v>562945</v>
      </c>
      <c r="I132" s="11">
        <v>1015</v>
      </c>
      <c r="J132" s="10">
        <f>+D132-H132</f>
        <v>100455</v>
      </c>
      <c r="K132" s="10">
        <f>+C132-H132</f>
        <v>100455</v>
      </c>
      <c r="L132" s="9">
        <f>+H132/D132*100</f>
        <v>84.857552004823631</v>
      </c>
      <c r="M132" s="9">
        <f>+H132/C132*100</f>
        <v>84.857552004823631</v>
      </c>
      <c r="O132" s="30"/>
    </row>
    <row r="133" spans="1:15" s="31" customFormat="1" ht="20.100000000000001" customHeight="1" x14ac:dyDescent="0.2">
      <c r="A133" s="38" t="s">
        <v>90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/>
      <c r="H133" s="10">
        <f>+E133+F133+G133</f>
        <v>0</v>
      </c>
      <c r="I133" s="11">
        <v>0</v>
      </c>
      <c r="J133" s="10">
        <f>+D133-H133</f>
        <v>0</v>
      </c>
      <c r="K133" s="10">
        <f>+C133-H133</f>
        <v>0</v>
      </c>
      <c r="L133" s="9" t="e">
        <f>+H133/D133*100</f>
        <v>#DIV/0!</v>
      </c>
      <c r="M133" s="9" t="e">
        <f>+H133/C133*100</f>
        <v>#DIV/0!</v>
      </c>
      <c r="O133" s="30"/>
    </row>
    <row r="134" spans="1:15" s="31" customFormat="1" ht="20.100000000000001" customHeight="1" x14ac:dyDescent="0.2">
      <c r="A134" s="38" t="s">
        <v>89</v>
      </c>
      <c r="B134" s="11">
        <v>0</v>
      </c>
      <c r="C134" s="11">
        <v>426460</v>
      </c>
      <c r="D134" s="11">
        <v>426460</v>
      </c>
      <c r="E134" s="11">
        <v>76916</v>
      </c>
      <c r="F134" s="11">
        <v>0</v>
      </c>
      <c r="G134" s="11">
        <v>349544</v>
      </c>
      <c r="H134" s="10">
        <f>+E134+F134+G134</f>
        <v>426460</v>
      </c>
      <c r="I134" s="11">
        <v>61941</v>
      </c>
      <c r="J134" s="10">
        <f>+D134-H134</f>
        <v>0</v>
      </c>
      <c r="K134" s="10">
        <f>+C134-H134</f>
        <v>0</v>
      </c>
      <c r="L134" s="9">
        <f>+H134/D134*100</f>
        <v>100</v>
      </c>
      <c r="M134" s="9">
        <f>+H134/C134*100</f>
        <v>100</v>
      </c>
      <c r="O134" s="30"/>
    </row>
    <row r="135" spans="1:15" ht="24.95" customHeight="1" x14ac:dyDescent="0.2">
      <c r="A135" s="44" t="s">
        <v>88</v>
      </c>
      <c r="B135" s="17">
        <f>+B136+B137+B138+B139</f>
        <v>395550</v>
      </c>
      <c r="C135" s="17">
        <f>+C136+C137+C138+C139</f>
        <v>475395</v>
      </c>
      <c r="D135" s="17">
        <f>+D136+D137+D138+D139</f>
        <v>475395</v>
      </c>
      <c r="E135" s="17">
        <f>+E136+E137+E138+E139</f>
        <v>50913</v>
      </c>
      <c r="F135" s="17">
        <f>+F136+F137+F138+F139</f>
        <v>44864</v>
      </c>
      <c r="G135" s="17">
        <f>+G136+G137+G138+G139</f>
        <v>361720</v>
      </c>
      <c r="H135" s="16">
        <f>+E135+F135+G135</f>
        <v>457497</v>
      </c>
      <c r="I135" s="17">
        <f>+I136+I137+I138+I139</f>
        <v>9837</v>
      </c>
      <c r="J135" s="16">
        <f>+D135-H135</f>
        <v>17898</v>
      </c>
      <c r="K135" s="16">
        <f>+C135-H135</f>
        <v>17898</v>
      </c>
      <c r="L135" s="15">
        <f>+H135/D135*100</f>
        <v>96.235130785977972</v>
      </c>
      <c r="M135" s="15">
        <f>+H135/C135*100</f>
        <v>96.235130785977972</v>
      </c>
      <c r="O135" s="26"/>
    </row>
    <row r="136" spans="1:15" s="29" customFormat="1" ht="20.100000000000001" customHeight="1" x14ac:dyDescent="0.2">
      <c r="A136" s="38" t="str">
        <f>+[1]INVERSION!A39</f>
        <v xml:space="preserve">   Limpieza y Aseo del Edificio Hatillo (Parte 2)</v>
      </c>
      <c r="B136" s="11">
        <f>+[1]INVERSION!B39</f>
        <v>145550</v>
      </c>
      <c r="C136" s="11">
        <v>214092</v>
      </c>
      <c r="D136" s="11">
        <v>214092</v>
      </c>
      <c r="E136" s="11">
        <v>0</v>
      </c>
      <c r="F136" s="11">
        <v>0</v>
      </c>
      <c r="G136" s="11">
        <v>214092</v>
      </c>
      <c r="H136" s="10">
        <f>+E136+F136+G136</f>
        <v>214092</v>
      </c>
      <c r="I136" s="11">
        <v>0</v>
      </c>
      <c r="J136" s="10">
        <f>+D136-H136</f>
        <v>0</v>
      </c>
      <c r="K136" s="10">
        <f>+C136-H136</f>
        <v>0</v>
      </c>
      <c r="L136" s="9">
        <f>+H136/D136*100</f>
        <v>100</v>
      </c>
      <c r="M136" s="9">
        <f>+H136/C136*100</f>
        <v>100</v>
      </c>
      <c r="O136" s="30"/>
    </row>
    <row r="137" spans="1:15" ht="20.100000000000001" customHeight="1" x14ac:dyDescent="0.2">
      <c r="A137" s="40" t="str">
        <f>+[1]INVERSION!A40</f>
        <v xml:space="preserve">   Remozamiento del Teatro Gladys Vidal</v>
      </c>
      <c r="B137" s="12">
        <f>+[1]INVERSION!B40</f>
        <v>250000</v>
      </c>
      <c r="C137" s="12">
        <v>0</v>
      </c>
      <c r="D137" s="12">
        <v>0</v>
      </c>
      <c r="E137" s="12">
        <v>0</v>
      </c>
      <c r="F137" s="12">
        <v>0</v>
      </c>
      <c r="G137" s="11"/>
      <c r="H137" s="10">
        <f>+E137+F137+G137</f>
        <v>0</v>
      </c>
      <c r="I137" s="11"/>
      <c r="J137" s="10">
        <v>0</v>
      </c>
      <c r="K137" s="10">
        <f>+C137-H137</f>
        <v>0</v>
      </c>
      <c r="L137" s="9" t="e">
        <f>+H137/D137*100</f>
        <v>#DIV/0!</v>
      </c>
      <c r="M137" s="9" t="e">
        <f>+H137/C137*100</f>
        <v>#DIV/0!</v>
      </c>
      <c r="O137" s="26"/>
    </row>
    <row r="138" spans="1:15" ht="20.100000000000001" customHeight="1" x14ac:dyDescent="0.2">
      <c r="A138" s="40" t="s">
        <v>87</v>
      </c>
      <c r="B138" s="12">
        <v>0</v>
      </c>
      <c r="C138" s="12">
        <v>214168</v>
      </c>
      <c r="D138" s="12">
        <v>214168</v>
      </c>
      <c r="E138" s="12">
        <v>50913</v>
      </c>
      <c r="F138" s="12">
        <v>44864</v>
      </c>
      <c r="G138" s="11">
        <f>49144+51349</f>
        <v>100493</v>
      </c>
      <c r="H138" s="10">
        <f>+E138+F138+G138</f>
        <v>196270</v>
      </c>
      <c r="I138" s="11">
        <v>9837</v>
      </c>
      <c r="J138" s="10">
        <f>+D138-H138</f>
        <v>17898</v>
      </c>
      <c r="K138" s="10">
        <f>+C138-H138</f>
        <v>17898</v>
      </c>
      <c r="L138" s="9">
        <f>+H138/D138*100</f>
        <v>91.643009226401702</v>
      </c>
      <c r="M138" s="9">
        <f>+H138/C138*100</f>
        <v>91.643009226401702</v>
      </c>
      <c r="O138" s="26">
        <f>51350-47135</f>
        <v>4215</v>
      </c>
    </row>
    <row r="139" spans="1:15" ht="20.100000000000001" customHeight="1" x14ac:dyDescent="0.2">
      <c r="A139" s="40" t="s">
        <v>86</v>
      </c>
      <c r="B139" s="12">
        <v>0</v>
      </c>
      <c r="C139" s="12">
        <v>47135</v>
      </c>
      <c r="D139" s="12">
        <v>47135</v>
      </c>
      <c r="E139" s="12">
        <v>0</v>
      </c>
      <c r="F139" s="12">
        <v>0</v>
      </c>
      <c r="G139" s="11">
        <v>47135</v>
      </c>
      <c r="H139" s="10">
        <f>+E139+F139+G139</f>
        <v>47135</v>
      </c>
      <c r="I139" s="11">
        <v>0</v>
      </c>
      <c r="J139" s="10">
        <f>+D139-H139</f>
        <v>0</v>
      </c>
      <c r="K139" s="10">
        <f>+C139-H139</f>
        <v>0</v>
      </c>
      <c r="L139" s="9">
        <f>+H139/D139*100</f>
        <v>100</v>
      </c>
      <c r="M139" s="9">
        <f>+H139/C139*100</f>
        <v>100</v>
      </c>
      <c r="O139" s="26"/>
    </row>
    <row r="140" spans="1:15" ht="24.95" customHeight="1" x14ac:dyDescent="0.2">
      <c r="A140" s="20" t="s">
        <v>85</v>
      </c>
      <c r="B140" s="18">
        <f>+B141+B142+B143+B144</f>
        <v>6699812</v>
      </c>
      <c r="C140" s="18">
        <f>+C141+C142+C143+C144</f>
        <v>922138</v>
      </c>
      <c r="D140" s="18">
        <f>+D141+D142+D143+D144</f>
        <v>922138</v>
      </c>
      <c r="E140" s="18">
        <f>+E141+E142+E143+E144</f>
        <v>206084</v>
      </c>
      <c r="F140" s="18">
        <f>+F141+F142+F143+F144</f>
        <v>533042</v>
      </c>
      <c r="G140" s="18">
        <f>+G141+G142+G143+G144</f>
        <v>182650</v>
      </c>
      <c r="H140" s="16">
        <f>+E140+F140+G140</f>
        <v>921776</v>
      </c>
      <c r="I140" s="17">
        <f>+I141+I142+I143+I144</f>
        <v>206084</v>
      </c>
      <c r="J140" s="16">
        <f>+D140-H140</f>
        <v>362</v>
      </c>
      <c r="K140" s="16">
        <f>+C140-H140</f>
        <v>362</v>
      </c>
      <c r="L140" s="15">
        <f>+H140/D140*100</f>
        <v>99.960743402831241</v>
      </c>
      <c r="M140" s="15">
        <f>+H140/C140*100</f>
        <v>99.960743402831241</v>
      </c>
      <c r="O140" s="26"/>
    </row>
    <row r="141" spans="1:15" s="43" customFormat="1" ht="20.100000000000001" customHeight="1" x14ac:dyDescent="0.2">
      <c r="A141" s="13" t="s">
        <v>84</v>
      </c>
      <c r="B141" s="12">
        <f>+[1]INVERSION!B42</f>
        <v>6324127</v>
      </c>
      <c r="C141" s="12">
        <v>300060</v>
      </c>
      <c r="D141" s="12">
        <v>300060</v>
      </c>
      <c r="E141" s="12">
        <v>0</v>
      </c>
      <c r="F141" s="12">
        <v>157358</v>
      </c>
      <c r="G141" s="11">
        <v>142700</v>
      </c>
      <c r="H141" s="10">
        <f>+E141+F141+G141</f>
        <v>300058</v>
      </c>
      <c r="I141" s="11">
        <v>0</v>
      </c>
      <c r="J141" s="25">
        <f>+D141-H141</f>
        <v>2</v>
      </c>
      <c r="K141" s="25">
        <f>+C141-H141</f>
        <v>2</v>
      </c>
      <c r="L141" s="9">
        <f>+H141/D141*100</f>
        <v>99.99933346664001</v>
      </c>
      <c r="M141" s="9">
        <f>+H141/C141*100</f>
        <v>99.99933346664001</v>
      </c>
      <c r="O141" s="26"/>
    </row>
    <row r="142" spans="1:15" ht="20.100000000000001" customHeight="1" x14ac:dyDescent="0.2">
      <c r="A142" s="13" t="s">
        <v>83</v>
      </c>
      <c r="B142" s="12">
        <f>+[1]INVERSION!B43</f>
        <v>375685</v>
      </c>
      <c r="C142" s="12">
        <v>536692</v>
      </c>
      <c r="D142" s="12">
        <v>536692</v>
      </c>
      <c r="E142" s="12">
        <v>161007</v>
      </c>
      <c r="F142" s="12">
        <v>375684</v>
      </c>
      <c r="G142" s="11"/>
      <c r="H142" s="25">
        <f>+E142+F142+G142</f>
        <v>536691</v>
      </c>
      <c r="I142" s="11">
        <v>161007</v>
      </c>
      <c r="J142" s="25">
        <f>+D142-H142</f>
        <v>1</v>
      </c>
      <c r="K142" s="25">
        <f>+C142-H142</f>
        <v>1</v>
      </c>
      <c r="L142" s="9">
        <f>+H142/D142*100</f>
        <v>99.999813673391813</v>
      </c>
      <c r="M142" s="9">
        <f>+H142/C142*100</f>
        <v>99.999813673391813</v>
      </c>
      <c r="O142" s="26"/>
    </row>
    <row r="143" spans="1:15" ht="20.100000000000001" customHeight="1" x14ac:dyDescent="0.2">
      <c r="A143" s="13" t="s">
        <v>82</v>
      </c>
      <c r="B143" s="12">
        <v>0</v>
      </c>
      <c r="C143" s="11">
        <v>45436</v>
      </c>
      <c r="D143" s="11">
        <v>45436</v>
      </c>
      <c r="E143" s="11">
        <v>45077</v>
      </c>
      <c r="F143" s="11">
        <v>0</v>
      </c>
      <c r="G143" s="11"/>
      <c r="H143" s="25">
        <f>+E143+F143+G143</f>
        <v>45077</v>
      </c>
      <c r="I143" s="11">
        <v>45077</v>
      </c>
      <c r="J143" s="25">
        <f>+D143-H143</f>
        <v>359</v>
      </c>
      <c r="K143" s="25">
        <f>+C143-H143</f>
        <v>359</v>
      </c>
      <c r="L143" s="9">
        <f>+H143/D143*100</f>
        <v>99.209877630073066</v>
      </c>
      <c r="M143" s="9">
        <f>+H143/C143*100</f>
        <v>99.209877630073066</v>
      </c>
      <c r="O143" s="26"/>
    </row>
    <row r="144" spans="1:15" ht="20.100000000000001" customHeight="1" x14ac:dyDescent="0.2">
      <c r="A144" s="13" t="s">
        <v>81</v>
      </c>
      <c r="B144" s="12">
        <v>0</v>
      </c>
      <c r="C144" s="11">
        <v>39950</v>
      </c>
      <c r="D144" s="11">
        <v>39950</v>
      </c>
      <c r="E144" s="11">
        <v>0</v>
      </c>
      <c r="F144" s="11">
        <v>0</v>
      </c>
      <c r="G144" s="11">
        <v>39950</v>
      </c>
      <c r="H144" s="25">
        <f>+E144+F144+G144</f>
        <v>39950</v>
      </c>
      <c r="I144" s="11">
        <v>0</v>
      </c>
      <c r="J144" s="25">
        <f>+D144-H144</f>
        <v>0</v>
      </c>
      <c r="K144" s="25">
        <f>+C144-H144</f>
        <v>0</v>
      </c>
      <c r="L144" s="9">
        <f>+H144/D144*100</f>
        <v>100</v>
      </c>
      <c r="M144" s="9">
        <f>+H144/C144*100</f>
        <v>100</v>
      </c>
      <c r="O144" s="26"/>
    </row>
    <row r="145" spans="1:15" s="34" customFormat="1" ht="24.95" customHeight="1" x14ac:dyDescent="0.2">
      <c r="A145" s="20" t="s">
        <v>80</v>
      </c>
      <c r="B145" s="18">
        <f>+B146</f>
        <v>0</v>
      </c>
      <c r="C145" s="18">
        <f>+C146</f>
        <v>239034</v>
      </c>
      <c r="D145" s="18">
        <f>+D146</f>
        <v>239034</v>
      </c>
      <c r="E145" s="18">
        <f>+E146</f>
        <v>239034</v>
      </c>
      <c r="F145" s="18">
        <f>+F146</f>
        <v>0</v>
      </c>
      <c r="G145" s="18">
        <f>+G146</f>
        <v>0</v>
      </c>
      <c r="H145" s="16">
        <f>+E145+F145+G145</f>
        <v>239034</v>
      </c>
      <c r="I145" s="17">
        <f>+I146</f>
        <v>239034</v>
      </c>
      <c r="J145" s="16">
        <f>+D145-H145</f>
        <v>0</v>
      </c>
      <c r="K145" s="16">
        <f>+C145-H145</f>
        <v>0</v>
      </c>
      <c r="L145" s="15">
        <f>+H145/D145*100</f>
        <v>100</v>
      </c>
      <c r="M145" s="15">
        <f>+H145/C145*100</f>
        <v>100</v>
      </c>
      <c r="O145" s="26"/>
    </row>
    <row r="146" spans="1:15" s="31" customFormat="1" ht="20.100000000000001" customHeight="1" x14ac:dyDescent="0.2">
      <c r="A146" s="28" t="s">
        <v>79</v>
      </c>
      <c r="B146" s="11">
        <v>0</v>
      </c>
      <c r="C146" s="11">
        <v>239034</v>
      </c>
      <c r="D146" s="11">
        <v>239034</v>
      </c>
      <c r="E146" s="11">
        <v>239034</v>
      </c>
      <c r="F146" s="11">
        <v>0</v>
      </c>
      <c r="G146" s="11"/>
      <c r="H146" s="25">
        <f>+E146+F146+G146</f>
        <v>239034</v>
      </c>
      <c r="I146" s="11">
        <v>239034</v>
      </c>
      <c r="J146" s="25">
        <f>+D146-H146</f>
        <v>0</v>
      </c>
      <c r="K146" s="25">
        <f>+C146-H146</f>
        <v>0</v>
      </c>
      <c r="L146" s="9">
        <f>+H146/D146*100</f>
        <v>100</v>
      </c>
      <c r="M146" s="9">
        <f>+H146/C146*100</f>
        <v>100</v>
      </c>
      <c r="O146" s="30"/>
    </row>
    <row r="147" spans="1:15" ht="30" customHeight="1" x14ac:dyDescent="0.2">
      <c r="A147" s="24" t="s">
        <v>78</v>
      </c>
      <c r="B147" s="23">
        <f>+B148+B150+B154+B156</f>
        <v>2899000</v>
      </c>
      <c r="C147" s="23">
        <f>+C148+C150+C154+C156</f>
        <v>2152946</v>
      </c>
      <c r="D147" s="23">
        <f>+D148+D150+D154+D156</f>
        <v>2152946</v>
      </c>
      <c r="E147" s="23">
        <f>+E148+E150+E154+E156</f>
        <v>604189</v>
      </c>
      <c r="F147" s="23">
        <f>+F148+F150+F154+F156</f>
        <v>561493</v>
      </c>
      <c r="G147" s="23">
        <f>+G148+G150+G154+G156</f>
        <v>776427</v>
      </c>
      <c r="H147" s="22">
        <f>+E147+F147+G147</f>
        <v>1942109</v>
      </c>
      <c r="I147" s="23">
        <f>+I148+I150+I154+I156</f>
        <v>476146</v>
      </c>
      <c r="J147" s="22">
        <f>+D147-H147</f>
        <v>210837</v>
      </c>
      <c r="K147" s="22">
        <f>+C147-H147</f>
        <v>210837</v>
      </c>
      <c r="L147" s="21">
        <f>+H147/D147*100</f>
        <v>90.20704653066079</v>
      </c>
      <c r="M147" s="21">
        <f>+H147/C147*100</f>
        <v>90.20704653066079</v>
      </c>
      <c r="O147" s="26"/>
    </row>
    <row r="148" spans="1:15" ht="24.95" customHeight="1" x14ac:dyDescent="0.2">
      <c r="A148" s="20" t="s">
        <v>77</v>
      </c>
      <c r="B148" s="18">
        <f>+B149</f>
        <v>947935</v>
      </c>
      <c r="C148" s="18">
        <f>+C149</f>
        <v>180637</v>
      </c>
      <c r="D148" s="18">
        <f>+D149</f>
        <v>180637</v>
      </c>
      <c r="E148" s="18">
        <f>+E149</f>
        <v>17173</v>
      </c>
      <c r="F148" s="18">
        <f>+F149</f>
        <v>158585</v>
      </c>
      <c r="G148" s="18">
        <f>+G149</f>
        <v>0</v>
      </c>
      <c r="H148" s="25">
        <f>+E148+F148+G148</f>
        <v>175758</v>
      </c>
      <c r="I148" s="17">
        <f>+I149</f>
        <v>17173</v>
      </c>
      <c r="J148" s="25">
        <f>+D148-H148</f>
        <v>4879</v>
      </c>
      <c r="K148" s="25">
        <f>+C148-H148</f>
        <v>4879</v>
      </c>
      <c r="L148" s="9">
        <f>+H148/D148*100</f>
        <v>97.299002972812872</v>
      </c>
      <c r="M148" s="9">
        <f>+H148/C148*100</f>
        <v>97.299002972812872</v>
      </c>
      <c r="O148" s="26"/>
    </row>
    <row r="149" spans="1:15" s="29" customFormat="1" ht="20.100000000000001" customHeight="1" x14ac:dyDescent="0.2">
      <c r="A149" s="28" t="s">
        <v>76</v>
      </c>
      <c r="B149" s="11">
        <f>+[1]INVERSION!B48</f>
        <v>947935</v>
      </c>
      <c r="C149" s="11">
        <v>180637</v>
      </c>
      <c r="D149" s="11">
        <v>180637</v>
      </c>
      <c r="E149" s="11">
        <v>17173</v>
      </c>
      <c r="F149" s="11">
        <v>158585</v>
      </c>
      <c r="G149" s="11"/>
      <c r="H149" s="10">
        <f>+E149+F149+G149</f>
        <v>175758</v>
      </c>
      <c r="I149" s="11">
        <v>17173</v>
      </c>
      <c r="J149" s="10">
        <f>+D149-H149</f>
        <v>4879</v>
      </c>
      <c r="K149" s="10">
        <f>+C149-H149</f>
        <v>4879</v>
      </c>
      <c r="L149" s="9">
        <f>+H149/D149*100</f>
        <v>97.299002972812872</v>
      </c>
      <c r="M149" s="9">
        <f>+H149/C149*100</f>
        <v>97.299002972812872</v>
      </c>
      <c r="O149" s="30"/>
    </row>
    <row r="150" spans="1:15" ht="24.95" customHeight="1" x14ac:dyDescent="0.2">
      <c r="A150" s="20" t="s">
        <v>75</v>
      </c>
      <c r="B150" s="18">
        <f>+B151+B152+B153</f>
        <v>1951065</v>
      </c>
      <c r="C150" s="18">
        <f>+C151+C152+C153</f>
        <v>1670709</v>
      </c>
      <c r="D150" s="18">
        <f>+D151+D152+D153</f>
        <v>1670709</v>
      </c>
      <c r="E150" s="18">
        <f>+E151+E152+E153</f>
        <v>313659</v>
      </c>
      <c r="F150" s="18">
        <f>+F151+F152+F153</f>
        <v>402908</v>
      </c>
      <c r="G150" s="18">
        <f>+G151+G152+G153</f>
        <v>776427</v>
      </c>
      <c r="H150" s="16">
        <f>+E150+F150+G150</f>
        <v>1492994</v>
      </c>
      <c r="I150" s="17">
        <f>+I151+I152+I153</f>
        <v>206508</v>
      </c>
      <c r="J150" s="16">
        <f>+D150-H150</f>
        <v>177715</v>
      </c>
      <c r="K150" s="16">
        <f>+C150-H150</f>
        <v>177715</v>
      </c>
      <c r="L150" s="15">
        <f>+H150/D150*100</f>
        <v>89.362899224221565</v>
      </c>
      <c r="M150" s="15">
        <f>+H150/C150*100</f>
        <v>89.362899224221565</v>
      </c>
      <c r="O150" s="26"/>
    </row>
    <row r="151" spans="1:15" ht="20.100000000000001" customHeight="1" x14ac:dyDescent="0.2">
      <c r="A151" s="13" t="s">
        <v>74</v>
      </c>
      <c r="B151" s="12">
        <f>+[1]INVERSION!B50</f>
        <v>1601065</v>
      </c>
      <c r="C151" s="12">
        <v>800000</v>
      </c>
      <c r="D151" s="12">
        <v>800000</v>
      </c>
      <c r="E151" s="12">
        <v>0</v>
      </c>
      <c r="F151" s="12">
        <v>0</v>
      </c>
      <c r="G151" s="11">
        <f>337927+160500+278000</f>
        <v>776427</v>
      </c>
      <c r="H151" s="10">
        <f>+E151+F151+G151</f>
        <v>776427</v>
      </c>
      <c r="I151" s="11">
        <v>0</v>
      </c>
      <c r="J151" s="10">
        <f>+D151-H151</f>
        <v>23573</v>
      </c>
      <c r="K151" s="10">
        <f>+C151-H151</f>
        <v>23573</v>
      </c>
      <c r="L151" s="9">
        <f>+H151/D151*100</f>
        <v>97.053375000000003</v>
      </c>
      <c r="M151" s="9">
        <f>+H151/C151*100</f>
        <v>97.053375000000003</v>
      </c>
      <c r="O151" s="26"/>
    </row>
    <row r="152" spans="1:15" s="32" customFormat="1" ht="20.100000000000001" customHeight="1" x14ac:dyDescent="0.2">
      <c r="A152" s="28" t="s">
        <v>73</v>
      </c>
      <c r="B152" s="11">
        <f>+[1]INVERSION!B51</f>
        <v>350000</v>
      </c>
      <c r="C152" s="11">
        <v>350000</v>
      </c>
      <c r="D152" s="11">
        <v>350000</v>
      </c>
      <c r="E152" s="11">
        <v>0</v>
      </c>
      <c r="F152" s="11">
        <v>329560</v>
      </c>
      <c r="G152" s="11"/>
      <c r="H152" s="10">
        <f>+E152+F152+G152</f>
        <v>329560</v>
      </c>
      <c r="I152" s="11">
        <v>0</v>
      </c>
      <c r="J152" s="10">
        <f>+D152-H152</f>
        <v>20440</v>
      </c>
      <c r="K152" s="10">
        <f>+C152-H152</f>
        <v>20440</v>
      </c>
      <c r="L152" s="9">
        <f>+H152/D152*100</f>
        <v>94.16</v>
      </c>
      <c r="M152" s="9">
        <f>+H152/C152*100</f>
        <v>94.16</v>
      </c>
      <c r="O152" s="30"/>
    </row>
    <row r="153" spans="1:15" s="31" customFormat="1" ht="20.100000000000001" customHeight="1" x14ac:dyDescent="0.2">
      <c r="A153" s="28" t="s">
        <v>72</v>
      </c>
      <c r="B153" s="11">
        <f>+[1]INVERSION!B66</f>
        <v>0</v>
      </c>
      <c r="C153" s="11">
        <v>520709</v>
      </c>
      <c r="D153" s="11">
        <v>520709</v>
      </c>
      <c r="E153" s="11">
        <v>313659</v>
      </c>
      <c r="F153" s="11">
        <v>73348</v>
      </c>
      <c r="G153" s="11"/>
      <c r="H153" s="10">
        <f>+E153+F153+G153</f>
        <v>387007</v>
      </c>
      <c r="I153" s="11">
        <v>206508</v>
      </c>
      <c r="J153" s="10">
        <f>+D153-H153</f>
        <v>133702</v>
      </c>
      <c r="K153" s="10">
        <f>+C153-H153</f>
        <v>133702</v>
      </c>
      <c r="L153" s="9">
        <f>+H153/D153*100</f>
        <v>74.32308640718712</v>
      </c>
      <c r="M153" s="9">
        <f>+H153/C153*100</f>
        <v>74.32308640718712</v>
      </c>
      <c r="O153" s="30"/>
    </row>
    <row r="154" spans="1:15" s="33" customFormat="1" ht="24.95" customHeight="1" x14ac:dyDescent="0.2">
      <c r="A154" s="20" t="s">
        <v>71</v>
      </c>
      <c r="B154" s="18">
        <f>+B155</f>
        <v>0</v>
      </c>
      <c r="C154" s="18">
        <f>+C155</f>
        <v>250000</v>
      </c>
      <c r="D154" s="18">
        <f>+D155</f>
        <v>250000</v>
      </c>
      <c r="E154" s="18">
        <f>+E155</f>
        <v>250000</v>
      </c>
      <c r="F154" s="18">
        <f>+F155</f>
        <v>0</v>
      </c>
      <c r="G154" s="18">
        <f>+G155</f>
        <v>0</v>
      </c>
      <c r="H154" s="16">
        <f>+E154+F154+G154</f>
        <v>250000</v>
      </c>
      <c r="I154" s="17">
        <f>+I155</f>
        <v>250000</v>
      </c>
      <c r="J154" s="16">
        <f>+D154-H154</f>
        <v>0</v>
      </c>
      <c r="K154" s="16">
        <f>+C154-H154</f>
        <v>0</v>
      </c>
      <c r="L154" s="42">
        <f>+H154/D154*100</f>
        <v>100</v>
      </c>
      <c r="M154" s="42">
        <f>+H154/C154*100</f>
        <v>100</v>
      </c>
      <c r="O154" s="26"/>
    </row>
    <row r="155" spans="1:15" s="33" customFormat="1" ht="20.100000000000001" customHeight="1" x14ac:dyDescent="0.2">
      <c r="A155" s="40" t="s">
        <v>70</v>
      </c>
      <c r="B155" s="12">
        <v>0</v>
      </c>
      <c r="C155" s="12">
        <v>250000</v>
      </c>
      <c r="D155" s="12">
        <v>250000</v>
      </c>
      <c r="E155" s="12">
        <v>250000</v>
      </c>
      <c r="F155" s="12">
        <v>0</v>
      </c>
      <c r="G155" s="11"/>
      <c r="H155" s="10">
        <f>+E155+F155+G155</f>
        <v>250000</v>
      </c>
      <c r="I155" s="11">
        <v>250000</v>
      </c>
      <c r="J155" s="10">
        <f>+D155-H155</f>
        <v>0</v>
      </c>
      <c r="K155" s="10">
        <f>+C155-H155</f>
        <v>0</v>
      </c>
      <c r="L155" s="9">
        <f>+H155/D155*100</f>
        <v>100</v>
      </c>
      <c r="M155" s="9">
        <f>+H155/C155*100</f>
        <v>100</v>
      </c>
      <c r="O155" s="26"/>
    </row>
    <row r="156" spans="1:15" s="33" customFormat="1" ht="24.95" customHeight="1" x14ac:dyDescent="0.2">
      <c r="A156" s="20" t="s">
        <v>69</v>
      </c>
      <c r="B156" s="18">
        <f>+B157</f>
        <v>0</v>
      </c>
      <c r="C156" s="18">
        <f>+C157</f>
        <v>51600</v>
      </c>
      <c r="D156" s="18">
        <f>+D157</f>
        <v>51600</v>
      </c>
      <c r="E156" s="18">
        <f>+E157</f>
        <v>23357</v>
      </c>
      <c r="F156" s="18">
        <f>+F157</f>
        <v>0</v>
      </c>
      <c r="G156" s="18">
        <f>+G157</f>
        <v>0</v>
      </c>
      <c r="H156" s="16">
        <f>+E156+F156+G156</f>
        <v>23357</v>
      </c>
      <c r="I156" s="17">
        <f>+I157</f>
        <v>2465</v>
      </c>
      <c r="J156" s="16">
        <f>+D156-H156</f>
        <v>28243</v>
      </c>
      <c r="K156" s="16">
        <f>+C156-H156</f>
        <v>28243</v>
      </c>
      <c r="L156" s="42">
        <f>+H156/D156*100</f>
        <v>45.265503875968996</v>
      </c>
      <c r="M156" s="42">
        <f>+H156/C156*100</f>
        <v>45.265503875968996</v>
      </c>
      <c r="O156" s="26"/>
    </row>
    <row r="157" spans="1:15" s="33" customFormat="1" ht="20.100000000000001" customHeight="1" x14ac:dyDescent="0.2">
      <c r="A157" s="40" t="s">
        <v>68</v>
      </c>
      <c r="B157" s="12">
        <v>0</v>
      </c>
      <c r="C157" s="12">
        <v>51600</v>
      </c>
      <c r="D157" s="12">
        <v>51600</v>
      </c>
      <c r="E157" s="12">
        <v>23357</v>
      </c>
      <c r="F157" s="12">
        <v>0</v>
      </c>
      <c r="G157" s="11"/>
      <c r="H157" s="10">
        <f>+E157+F157+G157</f>
        <v>23357</v>
      </c>
      <c r="I157" s="11">
        <v>2465</v>
      </c>
      <c r="J157" s="10">
        <f>+D157-H157</f>
        <v>28243</v>
      </c>
      <c r="K157" s="10">
        <f>+C157-H157</f>
        <v>28243</v>
      </c>
      <c r="L157" s="9">
        <f>+H157/D157*100</f>
        <v>45.265503875968996</v>
      </c>
      <c r="M157" s="9">
        <f>+H157/C157*100</f>
        <v>45.265503875968996</v>
      </c>
      <c r="O157" s="26"/>
    </row>
    <row r="158" spans="1:15" ht="30" customHeight="1" x14ac:dyDescent="0.2">
      <c r="A158" s="24" t="s">
        <v>67</v>
      </c>
      <c r="B158" s="23">
        <f>+B159</f>
        <v>3442095</v>
      </c>
      <c r="C158" s="23">
        <f>+C159</f>
        <v>4332769</v>
      </c>
      <c r="D158" s="23">
        <f>+D159</f>
        <v>4332769</v>
      </c>
      <c r="E158" s="23">
        <f>+E159</f>
        <v>2998821</v>
      </c>
      <c r="F158" s="23">
        <f>+F159</f>
        <v>1074801</v>
      </c>
      <c r="G158" s="23">
        <f>+G159</f>
        <v>258899</v>
      </c>
      <c r="H158" s="22">
        <f>+E158+F158+G158</f>
        <v>4332521</v>
      </c>
      <c r="I158" s="22">
        <f>+I159</f>
        <v>2998821</v>
      </c>
      <c r="J158" s="22">
        <f>+D158-H158</f>
        <v>248</v>
      </c>
      <c r="K158" s="22">
        <f>+C158-H158</f>
        <v>248</v>
      </c>
      <c r="L158" s="21">
        <f>+H158/D158*100</f>
        <v>99.994276177659131</v>
      </c>
      <c r="M158" s="21">
        <f>+H158/C158*100</f>
        <v>99.994276177659131</v>
      </c>
      <c r="O158" s="26"/>
    </row>
    <row r="159" spans="1:15" ht="24.95" customHeight="1" x14ac:dyDescent="0.25">
      <c r="A159" s="20" t="s">
        <v>66</v>
      </c>
      <c r="B159" s="18">
        <f>+B160+B161</f>
        <v>3442095</v>
      </c>
      <c r="C159" s="17">
        <f>+C160+C161</f>
        <v>4332769</v>
      </c>
      <c r="D159" s="17">
        <f>+D160+D161</f>
        <v>4332769</v>
      </c>
      <c r="E159" s="17">
        <f>+E160+E161</f>
        <v>2998821</v>
      </c>
      <c r="F159" s="17">
        <f>+F160+F161</f>
        <v>1074801</v>
      </c>
      <c r="G159" s="17">
        <f>+G160+G161</f>
        <v>258899</v>
      </c>
      <c r="H159" s="16">
        <f>+E159+F159+G159</f>
        <v>4332521</v>
      </c>
      <c r="I159" s="17">
        <f>+I160+I161</f>
        <v>2998821</v>
      </c>
      <c r="J159" s="16">
        <f>+D159-H159</f>
        <v>248</v>
      </c>
      <c r="K159" s="16">
        <f>+C159-H159</f>
        <v>248</v>
      </c>
      <c r="L159" s="15">
        <f>+H159/D159*100</f>
        <v>99.994276177659131</v>
      </c>
      <c r="M159" s="15">
        <f>+H159/C159*100</f>
        <v>99.994276177659131</v>
      </c>
      <c r="N159" s="41"/>
      <c r="O159" s="26"/>
    </row>
    <row r="160" spans="1:15" s="29" customFormat="1" ht="20.100000000000001" customHeight="1" x14ac:dyDescent="0.2">
      <c r="A160" s="40" t="str">
        <f>+[1]INVERSION!A68</f>
        <v xml:space="preserve">   Limpieza y Aseo de Edifico Hatillo (Parte 1)</v>
      </c>
      <c r="B160" s="12">
        <f>+[1]INVERSION!B68</f>
        <v>154450</v>
      </c>
      <c r="C160" s="12">
        <v>386094</v>
      </c>
      <c r="D160" s="12">
        <v>386094</v>
      </c>
      <c r="E160" s="12">
        <v>127191</v>
      </c>
      <c r="F160" s="12">
        <v>0</v>
      </c>
      <c r="G160" s="11">
        <v>258899</v>
      </c>
      <c r="H160" s="10">
        <f>+E160+F160+G160</f>
        <v>386090</v>
      </c>
      <c r="I160" s="11">
        <v>127191</v>
      </c>
      <c r="J160" s="10">
        <f>+D160-H160</f>
        <v>4</v>
      </c>
      <c r="K160" s="10">
        <f>+C160-H160</f>
        <v>4</v>
      </c>
      <c r="L160" s="9">
        <f>+H160/D160*100</f>
        <v>99.998963982864268</v>
      </c>
      <c r="M160" s="9">
        <f>+H160/C160*100</f>
        <v>99.998963982864268</v>
      </c>
      <c r="O160" s="30"/>
    </row>
    <row r="161" spans="1:15" s="34" customFormat="1" ht="20.100000000000001" customHeight="1" x14ac:dyDescent="0.2">
      <c r="A161" s="40" t="str">
        <f>+[1]INVERSION!A69</f>
        <v xml:space="preserve">   Adquisición de Placas y Calcomanias Vehiculares</v>
      </c>
      <c r="B161" s="12">
        <f>+[1]INVERSION!B69</f>
        <v>3287645</v>
      </c>
      <c r="C161" s="12">
        <v>3946675</v>
      </c>
      <c r="D161" s="12">
        <v>3946675</v>
      </c>
      <c r="E161" s="12">
        <v>2871630</v>
      </c>
      <c r="F161" s="12">
        <v>1074801</v>
      </c>
      <c r="G161" s="11"/>
      <c r="H161" s="10">
        <f>+E161+F161+G161</f>
        <v>3946431</v>
      </c>
      <c r="I161" s="11">
        <v>2871630</v>
      </c>
      <c r="J161" s="10">
        <f>+D161-H161</f>
        <v>244</v>
      </c>
      <c r="K161" s="10">
        <f>+C161-H161</f>
        <v>244</v>
      </c>
      <c r="L161" s="9">
        <f>+H161/D161*100</f>
        <v>99.993817580621652</v>
      </c>
      <c r="M161" s="9">
        <f>+H161/C161*100</f>
        <v>99.993817580621652</v>
      </c>
      <c r="O161" s="26"/>
    </row>
    <row r="162" spans="1:15" s="33" customFormat="1" ht="30" customHeight="1" x14ac:dyDescent="0.2">
      <c r="A162" s="24" t="s">
        <v>65</v>
      </c>
      <c r="B162" s="23">
        <f>+B163</f>
        <v>1138556</v>
      </c>
      <c r="C162" s="23">
        <f>+C163</f>
        <v>2897856</v>
      </c>
      <c r="D162" s="23">
        <f>+D163</f>
        <v>2897856</v>
      </c>
      <c r="E162" s="23">
        <f>+E163</f>
        <v>785471</v>
      </c>
      <c r="F162" s="23">
        <f>+F163</f>
        <v>1509106</v>
      </c>
      <c r="G162" s="23">
        <f>+G163</f>
        <v>254692</v>
      </c>
      <c r="H162" s="22">
        <f>+E162+F162+G162</f>
        <v>2549269</v>
      </c>
      <c r="I162" s="22">
        <f>+I163</f>
        <v>435375</v>
      </c>
      <c r="J162" s="22">
        <f>+D162-H162</f>
        <v>348587</v>
      </c>
      <c r="K162" s="22">
        <f>+C162-H162</f>
        <v>348587</v>
      </c>
      <c r="L162" s="21">
        <f>+H162/D162*100</f>
        <v>87.970865357008762</v>
      </c>
      <c r="M162" s="21">
        <f>+H162/C162*100</f>
        <v>87.970865357008762</v>
      </c>
      <c r="O162" s="26"/>
    </row>
    <row r="163" spans="1:15" ht="24.95" customHeight="1" x14ac:dyDescent="0.25">
      <c r="A163" s="20" t="s">
        <v>64</v>
      </c>
      <c r="B163" s="18">
        <f>+B164+B165+B166</f>
        <v>1138556</v>
      </c>
      <c r="C163" s="17">
        <f>+C164+C165+C166</f>
        <v>2897856</v>
      </c>
      <c r="D163" s="17">
        <f>+D164+D165+D166</f>
        <v>2897856</v>
      </c>
      <c r="E163" s="17">
        <f>+E164+E165+E166</f>
        <v>785471</v>
      </c>
      <c r="F163" s="17">
        <f>+F164+F165+F166</f>
        <v>1509106</v>
      </c>
      <c r="G163" s="17">
        <f>+G164+G165+G166</f>
        <v>254692</v>
      </c>
      <c r="H163" s="16">
        <f>+E163+F163+G163</f>
        <v>2549269</v>
      </c>
      <c r="I163" s="17">
        <f>+I164+I165+I166</f>
        <v>435375</v>
      </c>
      <c r="J163" s="16">
        <f>+D163-H163</f>
        <v>348587</v>
      </c>
      <c r="K163" s="16">
        <f>+C163-H163</f>
        <v>348587</v>
      </c>
      <c r="L163" s="15">
        <f>+H163/D163*100</f>
        <v>87.970865357008762</v>
      </c>
      <c r="M163" s="15">
        <f>+H163/C163*100</f>
        <v>87.970865357008762</v>
      </c>
      <c r="N163" s="41"/>
      <c r="O163" s="26"/>
    </row>
    <row r="164" spans="1:15" s="33" customFormat="1" ht="20.100000000000001" customHeight="1" x14ac:dyDescent="0.2">
      <c r="A164" s="40" t="s">
        <v>63</v>
      </c>
      <c r="B164" s="12">
        <v>0</v>
      </c>
      <c r="C164" s="11">
        <v>314000</v>
      </c>
      <c r="D164" s="11">
        <v>314000</v>
      </c>
      <c r="E164" s="11">
        <v>82307</v>
      </c>
      <c r="F164" s="11">
        <v>152000</v>
      </c>
      <c r="G164" s="11">
        <v>79692</v>
      </c>
      <c r="H164" s="10">
        <f>+E164+F164+G164</f>
        <v>313999</v>
      </c>
      <c r="I164" s="11">
        <v>17768</v>
      </c>
      <c r="J164" s="10">
        <f>+D164-H164</f>
        <v>1</v>
      </c>
      <c r="K164" s="10">
        <f>+C164-H164</f>
        <v>1</v>
      </c>
      <c r="L164" s="9">
        <f>+H164/D164*100</f>
        <v>99.999681528662421</v>
      </c>
      <c r="M164" s="9">
        <f>+H164/C164*100</f>
        <v>99.999681528662421</v>
      </c>
      <c r="O164" s="26"/>
    </row>
    <row r="165" spans="1:15" s="29" customFormat="1" ht="20.100000000000001" customHeight="1" x14ac:dyDescent="0.2">
      <c r="A165" s="40" t="str">
        <f>+[1]INVERSION!A72</f>
        <v xml:space="preserve">   Consultoría Calle Uruguay y Vía Argentina</v>
      </c>
      <c r="B165" s="12">
        <f>+[1]INVERSION!B72</f>
        <v>1138556</v>
      </c>
      <c r="C165" s="12">
        <v>2419856</v>
      </c>
      <c r="D165" s="12">
        <v>2419856</v>
      </c>
      <c r="E165" s="12">
        <v>703164</v>
      </c>
      <c r="F165" s="12">
        <v>1193106</v>
      </c>
      <c r="G165" s="11">
        <v>175000</v>
      </c>
      <c r="H165" s="10">
        <f>+E165+F165+G165</f>
        <v>2071270</v>
      </c>
      <c r="I165" s="11">
        <v>417607</v>
      </c>
      <c r="J165" s="10">
        <f>+D165-H165</f>
        <v>348586</v>
      </c>
      <c r="K165" s="10">
        <f>+C165-H165</f>
        <v>348586</v>
      </c>
      <c r="L165" s="9">
        <f>+H165/D165*100</f>
        <v>85.594762663563444</v>
      </c>
      <c r="M165" s="9">
        <f>+H165/C165*100</f>
        <v>85.594762663563444</v>
      </c>
      <c r="O165" s="30"/>
    </row>
    <row r="166" spans="1:15" ht="20.100000000000001" customHeight="1" x14ac:dyDescent="0.2">
      <c r="A166" s="40" t="s">
        <v>62</v>
      </c>
      <c r="B166" s="12">
        <v>0</v>
      </c>
      <c r="C166" s="11">
        <v>164000</v>
      </c>
      <c r="D166" s="11">
        <v>164000</v>
      </c>
      <c r="E166" s="11">
        <v>0</v>
      </c>
      <c r="F166" s="11">
        <v>164000</v>
      </c>
      <c r="G166" s="11"/>
      <c r="H166" s="10">
        <f>+E166+F166+G166</f>
        <v>164000</v>
      </c>
      <c r="I166" s="11">
        <v>0</v>
      </c>
      <c r="J166" s="10">
        <f>+D166-H166</f>
        <v>0</v>
      </c>
      <c r="K166" s="10">
        <f>+C166-H166</f>
        <v>0</v>
      </c>
      <c r="L166" s="9">
        <f>+H166/D166*100</f>
        <v>100</v>
      </c>
      <c r="M166" s="9">
        <f>+H166/C166*100</f>
        <v>100</v>
      </c>
      <c r="O166" s="26"/>
    </row>
    <row r="167" spans="1:15" s="34" customFormat="1" ht="30" customHeight="1" x14ac:dyDescent="0.2">
      <c r="A167" s="24" t="s">
        <v>61</v>
      </c>
      <c r="B167" s="23">
        <f>+B168+B171</f>
        <v>192386</v>
      </c>
      <c r="C167" s="23">
        <f>+C168+C171</f>
        <v>2033609</v>
      </c>
      <c r="D167" s="23">
        <f>+D168+D171</f>
        <v>2033609</v>
      </c>
      <c r="E167" s="23">
        <f>+E168+E171</f>
        <v>495738</v>
      </c>
      <c r="F167" s="23">
        <f>+F168+F171</f>
        <v>589746</v>
      </c>
      <c r="G167" s="23">
        <f>+G168+G171</f>
        <v>821044</v>
      </c>
      <c r="H167" s="22">
        <f>+E167+F167+G167</f>
        <v>1906528</v>
      </c>
      <c r="I167" s="23">
        <f>+I168+I171</f>
        <v>465525</v>
      </c>
      <c r="J167" s="22">
        <f>+D167-H167</f>
        <v>127081</v>
      </c>
      <c r="K167" s="22">
        <f>+C167-H167</f>
        <v>127081</v>
      </c>
      <c r="L167" s="21">
        <f>+H167/D167*100</f>
        <v>93.750961959747428</v>
      </c>
      <c r="M167" s="21">
        <f>+H167/C167*100</f>
        <v>93.750961959747428</v>
      </c>
      <c r="O167" s="26"/>
    </row>
    <row r="168" spans="1:15" ht="24.95" customHeight="1" x14ac:dyDescent="0.2">
      <c r="A168" s="20" t="s">
        <v>60</v>
      </c>
      <c r="B168" s="17">
        <f>+B169+B170</f>
        <v>192386</v>
      </c>
      <c r="C168" s="17">
        <f>+C169+C170</f>
        <v>1800492</v>
      </c>
      <c r="D168" s="17">
        <f>+D169+D170</f>
        <v>1800492</v>
      </c>
      <c r="E168" s="17">
        <f>+E169+E170</f>
        <v>495738</v>
      </c>
      <c r="F168" s="17">
        <f>+F169+F170</f>
        <v>589746</v>
      </c>
      <c r="G168" s="17">
        <f>+G169+G170</f>
        <v>671044</v>
      </c>
      <c r="H168" s="16">
        <f>+E168+F168+G168</f>
        <v>1756528</v>
      </c>
      <c r="I168" s="17">
        <f>+I169+I170</f>
        <v>465525</v>
      </c>
      <c r="J168" s="16">
        <f>+D168-H168</f>
        <v>43964</v>
      </c>
      <c r="K168" s="16">
        <f>+C168-H168</f>
        <v>43964</v>
      </c>
      <c r="L168" s="15">
        <f>+H168/D168*100</f>
        <v>97.558222974609166</v>
      </c>
      <c r="M168" s="15">
        <f>+H168/C168*100</f>
        <v>97.558222974609166</v>
      </c>
      <c r="O168" s="26"/>
    </row>
    <row r="169" spans="1:15" s="33" customFormat="1" ht="20.100000000000001" customHeight="1" x14ac:dyDescent="0.2">
      <c r="A169" s="39" t="str">
        <f>+[1]INVERSION!A75</f>
        <v xml:space="preserve">  Recolección de los Desechos del Mercado Agricola</v>
      </c>
      <c r="B169" s="12">
        <f>+[1]INVERSION!B75</f>
        <v>192386</v>
      </c>
      <c r="C169" s="12">
        <v>1597753</v>
      </c>
      <c r="D169" s="12">
        <v>1597753</v>
      </c>
      <c r="E169" s="12">
        <v>472373</v>
      </c>
      <c r="F169" s="12">
        <v>412937</v>
      </c>
      <c r="G169" s="11">
        <f>381000+278134+11910</f>
        <v>671044</v>
      </c>
      <c r="H169" s="10">
        <f>+E169+F169+G169</f>
        <v>1556354</v>
      </c>
      <c r="I169" s="11">
        <v>465525</v>
      </c>
      <c r="J169" s="10">
        <f>+D169-H169</f>
        <v>41399</v>
      </c>
      <c r="K169" s="10">
        <f>+C169-H169</f>
        <v>41399</v>
      </c>
      <c r="L169" s="9">
        <f>+H169/D169*100</f>
        <v>97.408923657161026</v>
      </c>
      <c r="M169" s="9">
        <f>+H169/C169*100</f>
        <v>97.408923657161026</v>
      </c>
      <c r="O169" s="26"/>
    </row>
    <row r="170" spans="1:15" s="29" customFormat="1" ht="20.100000000000001" customHeight="1" x14ac:dyDescent="0.2">
      <c r="A170" s="38" t="s">
        <v>59</v>
      </c>
      <c r="B170" s="11">
        <v>0</v>
      </c>
      <c r="C170" s="11">
        <v>202739</v>
      </c>
      <c r="D170" s="11">
        <v>202739</v>
      </c>
      <c r="E170" s="11">
        <v>23365</v>
      </c>
      <c r="F170" s="11">
        <v>176809</v>
      </c>
      <c r="G170" s="11"/>
      <c r="H170" s="10">
        <f>+E170+F170+G170</f>
        <v>200174</v>
      </c>
      <c r="I170" s="11">
        <v>0</v>
      </c>
      <c r="J170" s="10">
        <f>+D170-H170</f>
        <v>2565</v>
      </c>
      <c r="K170" s="10">
        <f>+C170-H170</f>
        <v>2565</v>
      </c>
      <c r="L170" s="9">
        <f>+H170/D170*100</f>
        <v>98.73482655039237</v>
      </c>
      <c r="M170" s="9">
        <f>+H170/C170*100</f>
        <v>98.73482655039237</v>
      </c>
      <c r="O170" s="30"/>
    </row>
    <row r="171" spans="1:15" s="33" customFormat="1" ht="24.95" customHeight="1" x14ac:dyDescent="0.2">
      <c r="A171" s="20" t="s">
        <v>58</v>
      </c>
      <c r="B171" s="18">
        <f>+B172+B173</f>
        <v>0</v>
      </c>
      <c r="C171" s="18">
        <f>+C172+C173</f>
        <v>233117</v>
      </c>
      <c r="D171" s="18">
        <f>+D172+D173</f>
        <v>233117</v>
      </c>
      <c r="E171" s="18">
        <f>+E172+E173</f>
        <v>0</v>
      </c>
      <c r="F171" s="18">
        <f>+F172+F173</f>
        <v>0</v>
      </c>
      <c r="G171" s="18">
        <f>+G172+G173</f>
        <v>150000</v>
      </c>
      <c r="H171" s="16">
        <f>+E171+F171+G171</f>
        <v>150000</v>
      </c>
      <c r="I171" s="17">
        <f>+I172+I173</f>
        <v>0</v>
      </c>
      <c r="J171" s="16">
        <f>+D171-H171</f>
        <v>83117</v>
      </c>
      <c r="K171" s="16">
        <f>+C171-H171</f>
        <v>83117</v>
      </c>
      <c r="L171" s="15">
        <f>+H171/D171*100</f>
        <v>64.345371637418125</v>
      </c>
      <c r="M171" s="15">
        <f>+H171/C171*100</f>
        <v>64.345371637418125</v>
      </c>
      <c r="O171" s="26"/>
    </row>
    <row r="172" spans="1:15" s="36" customFormat="1" ht="20.100000000000001" customHeight="1" x14ac:dyDescent="0.2">
      <c r="A172" s="13" t="s">
        <v>57</v>
      </c>
      <c r="B172" s="12">
        <v>0</v>
      </c>
      <c r="C172" s="12">
        <v>825</v>
      </c>
      <c r="D172" s="12">
        <v>825</v>
      </c>
      <c r="E172" s="12">
        <v>0</v>
      </c>
      <c r="F172" s="12">
        <v>0</v>
      </c>
      <c r="G172" s="11"/>
      <c r="H172" s="10">
        <f>+E172+F172+G172</f>
        <v>0</v>
      </c>
      <c r="I172" s="11">
        <v>0</v>
      </c>
      <c r="J172" s="10">
        <f>+D172-H172</f>
        <v>825</v>
      </c>
      <c r="K172" s="10">
        <f>+C172-H172</f>
        <v>825</v>
      </c>
      <c r="L172" s="9">
        <f>+H172/D172*100</f>
        <v>0</v>
      </c>
      <c r="M172" s="9">
        <f>+H172/C172*100</f>
        <v>0</v>
      </c>
      <c r="O172" s="37"/>
    </row>
    <row r="173" spans="1:15" s="33" customFormat="1" ht="20.100000000000001" customHeight="1" x14ac:dyDescent="0.2">
      <c r="A173" s="13" t="s">
        <v>56</v>
      </c>
      <c r="B173" s="12">
        <v>0</v>
      </c>
      <c r="C173" s="12">
        <v>232292</v>
      </c>
      <c r="D173" s="12">
        <v>232292</v>
      </c>
      <c r="E173" s="12">
        <v>0</v>
      </c>
      <c r="F173" s="12">
        <v>0</v>
      </c>
      <c r="G173" s="35">
        <v>150000</v>
      </c>
      <c r="H173" s="10">
        <f>+E173+F173+G173</f>
        <v>150000</v>
      </c>
      <c r="I173" s="11">
        <v>0</v>
      </c>
      <c r="J173" s="10">
        <f>+D173-H173</f>
        <v>82292</v>
      </c>
      <c r="K173" s="10">
        <f>+C173-H173</f>
        <v>82292</v>
      </c>
      <c r="L173" s="9">
        <f>+H173/D173*100</f>
        <v>64.573898369293829</v>
      </c>
      <c r="M173" s="9">
        <f>+H173/C173*100</f>
        <v>64.573898369293829</v>
      </c>
      <c r="O173" s="26"/>
    </row>
    <row r="174" spans="1:15" s="29" customFormat="1" ht="30" customHeight="1" x14ac:dyDescent="0.2">
      <c r="A174" s="24" t="s">
        <v>55</v>
      </c>
      <c r="B174" s="23">
        <f>+B175+B225</f>
        <v>62100000</v>
      </c>
      <c r="C174" s="23">
        <f>+C175+C225</f>
        <v>68816481</v>
      </c>
      <c r="D174" s="23">
        <f>+D175+D225</f>
        <v>68816481</v>
      </c>
      <c r="E174" s="23">
        <f>+E175+E225</f>
        <v>10622881</v>
      </c>
      <c r="F174" s="23">
        <f>+F175+F225</f>
        <v>29390248</v>
      </c>
      <c r="G174" s="23">
        <f>+G175+G225</f>
        <v>8213357</v>
      </c>
      <c r="H174" s="22">
        <f>+E174+F174+G174</f>
        <v>48226486</v>
      </c>
      <c r="I174" s="23">
        <f>+I175+I225</f>
        <v>413649</v>
      </c>
      <c r="J174" s="22">
        <f>+D174-H174</f>
        <v>20589995</v>
      </c>
      <c r="K174" s="22">
        <f>+C174-H174</f>
        <v>20589995</v>
      </c>
      <c r="L174" s="21">
        <f>+H174/D174*100</f>
        <v>70.079849040813343</v>
      </c>
      <c r="M174" s="21">
        <f>+H174/C174*100</f>
        <v>70.079849040813343</v>
      </c>
      <c r="O174" s="30">
        <f>+C174-68816481</f>
        <v>0</v>
      </c>
    </row>
    <row r="175" spans="1:15" ht="24.95" customHeight="1" x14ac:dyDescent="0.2">
      <c r="A175" s="20" t="s">
        <v>54</v>
      </c>
      <c r="B175" s="18">
        <f>SUM(B176:B224)</f>
        <v>62100000</v>
      </c>
      <c r="C175" s="18">
        <f>SUM(C176:C224)</f>
        <v>68707251</v>
      </c>
      <c r="D175" s="18">
        <f>SUM(D176:D224)</f>
        <v>68707251</v>
      </c>
      <c r="E175" s="18">
        <f>SUM(E176:E224)</f>
        <v>10566389</v>
      </c>
      <c r="F175" s="18">
        <f>SUM(F176:F224)</f>
        <v>29390248</v>
      </c>
      <c r="G175" s="18">
        <f>SUM(G176:G224)</f>
        <v>8160619</v>
      </c>
      <c r="H175" s="16">
        <f>+E175+F175+G175</f>
        <v>48117256</v>
      </c>
      <c r="I175" s="17">
        <f>SUM(I176:I224)</f>
        <v>413649</v>
      </c>
      <c r="J175" s="16">
        <f>+D175-H175</f>
        <v>20589995</v>
      </c>
      <c r="K175" s="16">
        <f>+C175-H175</f>
        <v>20589995</v>
      </c>
      <c r="L175" s="15">
        <f>+H175/D175*100</f>
        <v>70.032282327814272</v>
      </c>
      <c r="M175" s="15">
        <f>+H175/C175*100</f>
        <v>70.032282327814272</v>
      </c>
      <c r="O175" s="26"/>
    </row>
    <row r="176" spans="1:15" s="34" customFormat="1" ht="20.100000000000001" customHeight="1" x14ac:dyDescent="0.2">
      <c r="A176" s="27" t="s">
        <v>53</v>
      </c>
      <c r="B176" s="12">
        <f>+[1]INVERSION!B78</f>
        <v>7820000</v>
      </c>
      <c r="C176" s="12">
        <v>8721784</v>
      </c>
      <c r="D176" s="12">
        <v>8721784</v>
      </c>
      <c r="E176" s="12">
        <v>82381</v>
      </c>
      <c r="F176" s="12">
        <v>0</v>
      </c>
      <c r="G176" s="11"/>
      <c r="H176" s="10">
        <f>+E176+F176+G176</f>
        <v>82381</v>
      </c>
      <c r="I176" s="11">
        <v>0</v>
      </c>
      <c r="J176" s="10">
        <f>+D176-H176</f>
        <v>8639403</v>
      </c>
      <c r="K176" s="10">
        <f>+C176-H176</f>
        <v>8639403</v>
      </c>
      <c r="L176" s="9">
        <f>+H176/D176*100</f>
        <v>0.94454299716663459</v>
      </c>
      <c r="M176" s="9">
        <f>+H176/C176*100</f>
        <v>0.94454299716663459</v>
      </c>
      <c r="O176" s="26"/>
    </row>
    <row r="177" spans="1:15" s="33" customFormat="1" ht="20.100000000000001" customHeight="1" x14ac:dyDescent="0.2">
      <c r="A177" s="27" t="s">
        <v>52</v>
      </c>
      <c r="B177" s="12">
        <f>+[1]INVERSION!B79</f>
        <v>4000000</v>
      </c>
      <c r="C177" s="12">
        <v>1908221</v>
      </c>
      <c r="D177" s="12">
        <v>1908221</v>
      </c>
      <c r="E177" s="12">
        <v>0</v>
      </c>
      <c r="F177" s="12">
        <v>0</v>
      </c>
      <c r="G177" s="11">
        <v>1908221</v>
      </c>
      <c r="H177" s="10">
        <f>+E177+F177+G177</f>
        <v>1908221</v>
      </c>
      <c r="I177" s="11">
        <v>0</v>
      </c>
      <c r="J177" s="10">
        <f>+D177-H177</f>
        <v>0</v>
      </c>
      <c r="K177" s="10">
        <f>+C177-H177</f>
        <v>0</v>
      </c>
      <c r="L177" s="9">
        <f>+H177/D177*100</f>
        <v>100</v>
      </c>
      <c r="M177" s="9">
        <f>+H177/C177*100</f>
        <v>100</v>
      </c>
      <c r="O177" s="26"/>
    </row>
    <row r="178" spans="1:15" ht="20.100000000000001" customHeight="1" x14ac:dyDescent="0.2">
      <c r="A178" s="27" t="s">
        <v>51</v>
      </c>
      <c r="B178" s="12">
        <f>+[1]INVERSION!B80</f>
        <v>3000000</v>
      </c>
      <c r="C178" s="12">
        <v>1650000</v>
      </c>
      <c r="D178" s="12">
        <v>1650000</v>
      </c>
      <c r="E178" s="12">
        <v>0</v>
      </c>
      <c r="F178" s="12">
        <v>0</v>
      </c>
      <c r="G178" s="11">
        <v>1650000</v>
      </c>
      <c r="H178" s="10">
        <f>+E178+F178+G178</f>
        <v>1650000</v>
      </c>
      <c r="I178" s="11">
        <v>0</v>
      </c>
      <c r="J178" s="10">
        <f>+D178-H178</f>
        <v>0</v>
      </c>
      <c r="K178" s="10">
        <f>+C178-H178</f>
        <v>0</v>
      </c>
      <c r="L178" s="9">
        <f>+H178/D178*100</f>
        <v>100</v>
      </c>
      <c r="M178" s="9">
        <f>+H178/C178*100</f>
        <v>100</v>
      </c>
      <c r="O178" s="26"/>
    </row>
    <row r="179" spans="1:15" s="33" customFormat="1" ht="20.100000000000001" customHeight="1" x14ac:dyDescent="0.2">
      <c r="A179" s="27" t="s">
        <v>50</v>
      </c>
      <c r="B179" s="12">
        <f>+[1]INVERSION!B81</f>
        <v>250000</v>
      </c>
      <c r="C179" s="12">
        <v>649672</v>
      </c>
      <c r="D179" s="12">
        <v>649672</v>
      </c>
      <c r="E179" s="12">
        <v>0</v>
      </c>
      <c r="F179" s="12">
        <v>294250</v>
      </c>
      <c r="G179" s="11"/>
      <c r="H179" s="10">
        <f>+E179+F179+G179</f>
        <v>294250</v>
      </c>
      <c r="I179" s="11">
        <v>0</v>
      </c>
      <c r="J179" s="10">
        <f>+D179-H179</f>
        <v>355422</v>
      </c>
      <c r="K179" s="10">
        <f>+C179-H179</f>
        <v>355422</v>
      </c>
      <c r="L179" s="9">
        <f>+H179/D179*100</f>
        <v>45.292085852553285</v>
      </c>
      <c r="M179" s="9">
        <f>+H179/C179*100</f>
        <v>45.292085852553285</v>
      </c>
      <c r="O179" s="26"/>
    </row>
    <row r="180" spans="1:15" s="29" customFormat="1" ht="20.100000000000001" customHeight="1" x14ac:dyDescent="0.2">
      <c r="A180" s="27" t="s">
        <v>49</v>
      </c>
      <c r="B180" s="11">
        <f>+[1]INVERSION!B82</f>
        <v>15000000</v>
      </c>
      <c r="C180" s="11">
        <v>15000000</v>
      </c>
      <c r="D180" s="11">
        <v>15000000</v>
      </c>
      <c r="E180" s="11">
        <v>8975160</v>
      </c>
      <c r="F180" s="11">
        <v>6024840</v>
      </c>
      <c r="G180" s="11"/>
      <c r="H180" s="10">
        <f>+E180+F180+G180</f>
        <v>15000000</v>
      </c>
      <c r="I180" s="11">
        <v>0</v>
      </c>
      <c r="J180" s="10">
        <f>+D180-H180</f>
        <v>0</v>
      </c>
      <c r="K180" s="10">
        <f>+C180-H180</f>
        <v>0</v>
      </c>
      <c r="L180" s="9">
        <f>+H180/D180*100</f>
        <v>100</v>
      </c>
      <c r="M180" s="9">
        <f>+H180/C180*100</f>
        <v>100</v>
      </c>
      <c r="O180" s="30"/>
    </row>
    <row r="181" spans="1:15" s="32" customFormat="1" ht="20.100000000000001" customHeight="1" x14ac:dyDescent="0.2">
      <c r="A181" s="27" t="s">
        <v>48</v>
      </c>
      <c r="B181" s="11">
        <f>+[1]INVERSION!B83</f>
        <v>250000</v>
      </c>
      <c r="C181" s="11">
        <v>624450</v>
      </c>
      <c r="D181" s="11">
        <v>624450</v>
      </c>
      <c r="E181" s="11">
        <v>0</v>
      </c>
      <c r="F181" s="11">
        <v>0</v>
      </c>
      <c r="G181" s="11">
        <v>624450</v>
      </c>
      <c r="H181" s="10">
        <f>+E181+F181+G181</f>
        <v>624450</v>
      </c>
      <c r="I181" s="11">
        <v>0</v>
      </c>
      <c r="J181" s="10">
        <f>+D181-H181</f>
        <v>0</v>
      </c>
      <c r="K181" s="10">
        <f>+C181-H181</f>
        <v>0</v>
      </c>
      <c r="L181" s="9">
        <f>+H181/D181*100</f>
        <v>100</v>
      </c>
      <c r="M181" s="9">
        <f>+H181/C181*100</f>
        <v>100</v>
      </c>
      <c r="O181" s="30"/>
    </row>
    <row r="182" spans="1:15" s="31" customFormat="1" ht="20.100000000000001" customHeight="1" x14ac:dyDescent="0.2">
      <c r="A182" s="27" t="s">
        <v>47</v>
      </c>
      <c r="B182" s="11">
        <f>+[1]INVERSION!B84</f>
        <v>5000000</v>
      </c>
      <c r="C182" s="11">
        <v>5000000</v>
      </c>
      <c r="D182" s="11">
        <v>5000000</v>
      </c>
      <c r="E182" s="11">
        <v>40125</v>
      </c>
      <c r="F182" s="11">
        <v>1991915</v>
      </c>
      <c r="G182" s="11">
        <f>186078+114426</f>
        <v>300504</v>
      </c>
      <c r="H182" s="10">
        <f>+E182+F182+G182</f>
        <v>2332544</v>
      </c>
      <c r="I182" s="11">
        <v>0</v>
      </c>
      <c r="J182" s="10">
        <f>+D182-H182</f>
        <v>2667456</v>
      </c>
      <c r="K182" s="10">
        <f>+C182-H182</f>
        <v>2667456</v>
      </c>
      <c r="L182" s="9">
        <f>+H182/D182*100</f>
        <v>46.650880000000001</v>
      </c>
      <c r="M182" s="9">
        <f>+H182/C182*100</f>
        <v>46.650880000000001</v>
      </c>
      <c r="O182" s="30"/>
    </row>
    <row r="183" spans="1:15" s="29" customFormat="1" ht="20.100000000000001" customHeight="1" x14ac:dyDescent="0.2">
      <c r="A183" s="27" t="s">
        <v>46</v>
      </c>
      <c r="B183" s="11">
        <f>+[1]INVERSION!B85</f>
        <v>1000000</v>
      </c>
      <c r="C183" s="11">
        <v>1500000</v>
      </c>
      <c r="D183" s="11">
        <v>1500000</v>
      </c>
      <c r="E183" s="11">
        <v>118449</v>
      </c>
      <c r="F183" s="11">
        <v>881551</v>
      </c>
      <c r="G183" s="11"/>
      <c r="H183" s="10">
        <f>+E183+F183+G183</f>
        <v>1000000</v>
      </c>
      <c r="I183" s="11">
        <v>118449</v>
      </c>
      <c r="J183" s="10">
        <f>+D183-H183</f>
        <v>500000</v>
      </c>
      <c r="K183" s="10">
        <f>+C183-H183</f>
        <v>500000</v>
      </c>
      <c r="L183" s="9">
        <f>+H183/D183*100</f>
        <v>66.666666666666657</v>
      </c>
      <c r="M183" s="9">
        <f>+H183/C183*100</f>
        <v>66.666666666666657</v>
      </c>
      <c r="O183" s="30"/>
    </row>
    <row r="184" spans="1:15" s="3" customFormat="1" ht="20.100000000000001" customHeight="1" x14ac:dyDescent="0.25">
      <c r="A184" s="27" t="s">
        <v>45</v>
      </c>
      <c r="B184" s="11">
        <f>+[1]INVERSION!B86</f>
        <v>1000000</v>
      </c>
      <c r="C184" s="11">
        <v>100000</v>
      </c>
      <c r="D184" s="11">
        <v>100000</v>
      </c>
      <c r="E184" s="11">
        <v>0</v>
      </c>
      <c r="F184" s="11">
        <v>0</v>
      </c>
      <c r="G184" s="11"/>
      <c r="H184" s="10">
        <f>+E184+F184+G184</f>
        <v>0</v>
      </c>
      <c r="I184" s="11">
        <v>0</v>
      </c>
      <c r="J184" s="10">
        <f>+D184-H184</f>
        <v>100000</v>
      </c>
      <c r="K184" s="10">
        <f>+C184-H184</f>
        <v>100000</v>
      </c>
      <c r="L184" s="9">
        <f>+H184/D184*100</f>
        <v>0</v>
      </c>
      <c r="M184" s="9">
        <f>+H184/C184*100</f>
        <v>0</v>
      </c>
      <c r="O184" s="30"/>
    </row>
    <row r="185" spans="1:15" s="3" customFormat="1" ht="20.100000000000001" customHeight="1" x14ac:dyDescent="0.25">
      <c r="A185" s="27" t="s">
        <v>44</v>
      </c>
      <c r="B185" s="11">
        <f>+[1]INVERSION!B87</f>
        <v>800000</v>
      </c>
      <c r="C185" s="11">
        <v>984000</v>
      </c>
      <c r="D185" s="11">
        <v>984000</v>
      </c>
      <c r="E185" s="11">
        <v>295200</v>
      </c>
      <c r="F185" s="11">
        <v>688800</v>
      </c>
      <c r="G185" s="11"/>
      <c r="H185" s="10">
        <f>+E185+F185+G185</f>
        <v>984000</v>
      </c>
      <c r="I185" s="11">
        <v>295200</v>
      </c>
      <c r="J185" s="10">
        <f>+D185-H185</f>
        <v>0</v>
      </c>
      <c r="K185" s="10">
        <f>+C185-H185</f>
        <v>0</v>
      </c>
      <c r="L185" s="9">
        <f>+H185/D185*100</f>
        <v>100</v>
      </c>
      <c r="M185" s="9">
        <f>+H185/C185*100</f>
        <v>100</v>
      </c>
      <c r="O185" s="30"/>
    </row>
    <row r="186" spans="1:15" s="3" customFormat="1" ht="20.100000000000001" customHeight="1" x14ac:dyDescent="0.25">
      <c r="A186" s="27" t="s">
        <v>43</v>
      </c>
      <c r="B186" s="11">
        <f>+[1]INVERSION!B88</f>
        <v>3000000</v>
      </c>
      <c r="C186" s="11">
        <v>3000000</v>
      </c>
      <c r="D186" s="11">
        <v>3000000</v>
      </c>
      <c r="E186" s="11">
        <v>0</v>
      </c>
      <c r="F186" s="11">
        <v>1117247</v>
      </c>
      <c r="G186" s="11"/>
      <c r="H186" s="10">
        <f>+E186+F186+G186</f>
        <v>1117247</v>
      </c>
      <c r="I186" s="11">
        <v>0</v>
      </c>
      <c r="J186" s="10">
        <f>+D186-H186</f>
        <v>1882753</v>
      </c>
      <c r="K186" s="10">
        <f>+C186-H186</f>
        <v>1882753</v>
      </c>
      <c r="L186" s="9">
        <f>+H186/D186*100</f>
        <v>37.241566666666664</v>
      </c>
      <c r="M186" s="9">
        <f>+H186/C186*100</f>
        <v>37.241566666666664</v>
      </c>
      <c r="O186" s="30"/>
    </row>
    <row r="187" spans="1:15" s="3" customFormat="1" ht="20.100000000000001" customHeight="1" x14ac:dyDescent="0.25">
      <c r="A187" s="27" t="s">
        <v>42</v>
      </c>
      <c r="B187" s="11">
        <f>+[1]INVERSION!B89</f>
        <v>200000</v>
      </c>
      <c r="C187" s="11">
        <v>0</v>
      </c>
      <c r="D187" s="11">
        <v>0</v>
      </c>
      <c r="E187" s="11">
        <v>0</v>
      </c>
      <c r="F187" s="11">
        <v>0</v>
      </c>
      <c r="G187" s="11"/>
      <c r="H187" s="10">
        <f>+E187+F187+G187</f>
        <v>0</v>
      </c>
      <c r="I187" s="11">
        <v>0</v>
      </c>
      <c r="J187" s="10">
        <f>+D187-H187</f>
        <v>0</v>
      </c>
      <c r="K187" s="10">
        <f>+C187-H187</f>
        <v>0</v>
      </c>
      <c r="L187" s="9" t="e">
        <f>+H187/D187*100</f>
        <v>#DIV/0!</v>
      </c>
      <c r="M187" s="9" t="e">
        <f>+H187/C187*100</f>
        <v>#DIV/0!</v>
      </c>
      <c r="O187" s="30"/>
    </row>
    <row r="188" spans="1:15" s="3" customFormat="1" ht="20.100000000000001" customHeight="1" x14ac:dyDescent="0.25">
      <c r="A188" s="27" t="s">
        <v>41</v>
      </c>
      <c r="B188" s="11">
        <f>+[1]INVERSION!B90</f>
        <v>500000</v>
      </c>
      <c r="C188" s="11">
        <v>500000</v>
      </c>
      <c r="D188" s="11">
        <v>500000</v>
      </c>
      <c r="E188" s="11">
        <v>0</v>
      </c>
      <c r="F188" s="11">
        <v>500000</v>
      </c>
      <c r="G188" s="11"/>
      <c r="H188" s="10">
        <f>+E188+F188+G188</f>
        <v>500000</v>
      </c>
      <c r="I188" s="11">
        <v>0</v>
      </c>
      <c r="J188" s="10">
        <f>+D188-H188</f>
        <v>0</v>
      </c>
      <c r="K188" s="10">
        <f>+C188-H188</f>
        <v>0</v>
      </c>
      <c r="L188" s="9">
        <f>+H188/D188*100</f>
        <v>100</v>
      </c>
      <c r="M188" s="9">
        <f>+H188/C188*100</f>
        <v>100</v>
      </c>
      <c r="O188" s="30"/>
    </row>
    <row r="189" spans="1:15" s="3" customFormat="1" ht="20.100000000000001" customHeight="1" x14ac:dyDescent="0.25">
      <c r="A189" s="27" t="s">
        <v>40</v>
      </c>
      <c r="B189" s="11">
        <f>+[1]INVERSION!B91</f>
        <v>3230465</v>
      </c>
      <c r="C189" s="11">
        <v>3230465</v>
      </c>
      <c r="D189" s="11">
        <v>3230465</v>
      </c>
      <c r="E189" s="11">
        <v>0</v>
      </c>
      <c r="F189" s="11">
        <v>3230465</v>
      </c>
      <c r="G189" s="11"/>
      <c r="H189" s="10">
        <f>+E189+F189+G189</f>
        <v>3230465</v>
      </c>
      <c r="I189" s="11">
        <v>0</v>
      </c>
      <c r="J189" s="10">
        <f>+D189-H189</f>
        <v>0</v>
      </c>
      <c r="K189" s="10">
        <f>+C189-H189</f>
        <v>0</v>
      </c>
      <c r="L189" s="9">
        <f>+H189/D189*100</f>
        <v>100</v>
      </c>
      <c r="M189" s="9">
        <f>+H189/C189*100</f>
        <v>100</v>
      </c>
      <c r="O189" s="30"/>
    </row>
    <row r="190" spans="1:15" s="3" customFormat="1" ht="20.100000000000001" customHeight="1" x14ac:dyDescent="0.25">
      <c r="A190" s="27" t="s">
        <v>39</v>
      </c>
      <c r="B190" s="11">
        <f>+[1]INVERSION!B92</f>
        <v>900000</v>
      </c>
      <c r="C190" s="11">
        <v>1460368</v>
      </c>
      <c r="D190" s="11">
        <v>1460368</v>
      </c>
      <c r="E190" s="11">
        <v>0</v>
      </c>
      <c r="F190" s="11">
        <v>1460367</v>
      </c>
      <c r="G190" s="11"/>
      <c r="H190" s="10">
        <f>+E190+F190+G190</f>
        <v>1460367</v>
      </c>
      <c r="I190" s="11">
        <v>0</v>
      </c>
      <c r="J190" s="10">
        <f>+D190-H190</f>
        <v>1</v>
      </c>
      <c r="K190" s="10">
        <f>+C190-H190</f>
        <v>1</v>
      </c>
      <c r="L190" s="9">
        <f>+H190/D190*100</f>
        <v>99.999931524108987</v>
      </c>
      <c r="M190" s="9">
        <f>+H190/C190*100</f>
        <v>99.999931524108987</v>
      </c>
    </row>
    <row r="191" spans="1:15" s="3" customFormat="1" ht="20.100000000000001" customHeight="1" x14ac:dyDescent="0.25">
      <c r="A191" s="27" t="s">
        <v>38</v>
      </c>
      <c r="B191" s="11">
        <f>+[1]INVERSION!B93</f>
        <v>2000000</v>
      </c>
      <c r="C191" s="11">
        <v>1775194</v>
      </c>
      <c r="D191" s="11">
        <v>1775194</v>
      </c>
      <c r="E191" s="11">
        <v>372061</v>
      </c>
      <c r="F191" s="11">
        <v>1327939</v>
      </c>
      <c r="G191" s="11"/>
      <c r="H191" s="10">
        <f>+E191+F191+G191</f>
        <v>1700000</v>
      </c>
      <c r="I191" s="11">
        <v>0</v>
      </c>
      <c r="J191" s="10">
        <f>+D191-H191</f>
        <v>75194</v>
      </c>
      <c r="K191" s="10">
        <f>+C191-H191</f>
        <v>75194</v>
      </c>
      <c r="L191" s="9">
        <f>+H191/D191*100</f>
        <v>95.764181266948853</v>
      </c>
      <c r="M191" s="9">
        <f>+H191/C191*100</f>
        <v>95.764181266948853</v>
      </c>
    </row>
    <row r="192" spans="1:15" s="3" customFormat="1" ht="20.100000000000001" customHeight="1" x14ac:dyDescent="0.25">
      <c r="A192" s="27" t="s">
        <v>37</v>
      </c>
      <c r="B192" s="11">
        <f>+[1]INVERSION!B94</f>
        <v>900000</v>
      </c>
      <c r="C192" s="11">
        <v>1675573</v>
      </c>
      <c r="D192" s="11">
        <v>1675573</v>
      </c>
      <c r="E192" s="11">
        <v>251336</v>
      </c>
      <c r="F192" s="11">
        <v>1424236</v>
      </c>
      <c r="G192" s="11"/>
      <c r="H192" s="10">
        <f>+E192+F192+G192</f>
        <v>1675572</v>
      </c>
      <c r="I192" s="11">
        <v>0</v>
      </c>
      <c r="J192" s="10">
        <f>+D192-H192</f>
        <v>1</v>
      </c>
      <c r="K192" s="10">
        <f>+C192-H192</f>
        <v>1</v>
      </c>
      <c r="L192" s="9">
        <f>+H192/D192*100</f>
        <v>99.999940318923734</v>
      </c>
      <c r="M192" s="9">
        <f>+H192/C192*100</f>
        <v>99.999940318923734</v>
      </c>
    </row>
    <row r="193" spans="1:13" s="3" customFormat="1" ht="20.100000000000001" customHeight="1" x14ac:dyDescent="0.25">
      <c r="A193" s="27" t="s">
        <v>36</v>
      </c>
      <c r="B193" s="11">
        <f>+[1]INVERSION!B95</f>
        <v>500000</v>
      </c>
      <c r="C193" s="11">
        <v>420000</v>
      </c>
      <c r="D193" s="11">
        <v>420000</v>
      </c>
      <c r="E193" s="11">
        <v>0</v>
      </c>
      <c r="F193" s="11">
        <v>416704</v>
      </c>
      <c r="G193" s="11"/>
      <c r="H193" s="10">
        <f>+E193+F193+G193</f>
        <v>416704</v>
      </c>
      <c r="I193" s="11">
        <v>0</v>
      </c>
      <c r="J193" s="10">
        <f>+D193-H193</f>
        <v>3296</v>
      </c>
      <c r="K193" s="10">
        <f>+C193-H193</f>
        <v>3296</v>
      </c>
      <c r="L193" s="9">
        <f>+H193/D193*100</f>
        <v>99.215238095238107</v>
      </c>
      <c r="M193" s="9">
        <f>+H193/C193*100</f>
        <v>99.215238095238107</v>
      </c>
    </row>
    <row r="194" spans="1:13" s="29" customFormat="1" ht="20.100000000000001" customHeight="1" x14ac:dyDescent="0.2">
      <c r="A194" s="27" t="s">
        <v>35</v>
      </c>
      <c r="B194" s="11">
        <f>+[1]INVERSION!B96</f>
        <v>54000</v>
      </c>
      <c r="C194" s="11">
        <v>77083</v>
      </c>
      <c r="D194" s="11">
        <v>77083</v>
      </c>
      <c r="E194" s="11">
        <v>0</v>
      </c>
      <c r="F194" s="11">
        <v>77082</v>
      </c>
      <c r="G194" s="11"/>
      <c r="H194" s="10">
        <f>+E194+F194+G194</f>
        <v>77082</v>
      </c>
      <c r="I194" s="11">
        <v>0</v>
      </c>
      <c r="J194" s="10">
        <f>+D194-H194</f>
        <v>1</v>
      </c>
      <c r="K194" s="10">
        <f>+C194-H194</f>
        <v>1</v>
      </c>
      <c r="L194" s="9">
        <f>+H194/D194*100</f>
        <v>99.998702697092739</v>
      </c>
      <c r="M194" s="9">
        <f>+H194/C194*100</f>
        <v>99.998702697092739</v>
      </c>
    </row>
    <row r="195" spans="1:13" s="29" customFormat="1" ht="20.100000000000001" customHeight="1" x14ac:dyDescent="0.2">
      <c r="A195" s="27" t="s">
        <v>34</v>
      </c>
      <c r="B195" s="11">
        <f>+[1]INVERSION!B97</f>
        <v>1222000</v>
      </c>
      <c r="C195" s="11">
        <v>381000</v>
      </c>
      <c r="D195" s="11">
        <v>381000</v>
      </c>
      <c r="E195" s="11">
        <v>0</v>
      </c>
      <c r="F195" s="11">
        <v>0</v>
      </c>
      <c r="G195" s="11">
        <v>12999</v>
      </c>
      <c r="H195" s="10">
        <f>+E195+F195+G195</f>
        <v>12999</v>
      </c>
      <c r="I195" s="11">
        <v>0</v>
      </c>
      <c r="J195" s="10">
        <f>+D195-H195</f>
        <v>368001</v>
      </c>
      <c r="K195" s="10">
        <f>+C195-H195</f>
        <v>368001</v>
      </c>
      <c r="L195" s="9">
        <f>+H195/D195*100</f>
        <v>3.4118110236220476</v>
      </c>
      <c r="M195" s="9">
        <f>+H195/C195*100</f>
        <v>3.4118110236220476</v>
      </c>
    </row>
    <row r="196" spans="1:13" s="3" customFormat="1" ht="20.100000000000001" customHeight="1" x14ac:dyDescent="0.25">
      <c r="A196" s="27" t="s">
        <v>33</v>
      </c>
      <c r="B196" s="11">
        <f>+[1]INVERSION!B98</f>
        <v>1973535</v>
      </c>
      <c r="C196" s="11">
        <v>2148535</v>
      </c>
      <c r="D196" s="11">
        <v>2148535</v>
      </c>
      <c r="E196" s="11">
        <v>96816</v>
      </c>
      <c r="F196" s="11">
        <v>1839197</v>
      </c>
      <c r="G196" s="11">
        <v>11050</v>
      </c>
      <c r="H196" s="10">
        <f>+E196+F196+G196</f>
        <v>1947063</v>
      </c>
      <c r="I196" s="11">
        <v>0</v>
      </c>
      <c r="J196" s="10">
        <f>+D196-H196</f>
        <v>201472</v>
      </c>
      <c r="K196" s="10">
        <f>+C196-H196</f>
        <v>201472</v>
      </c>
      <c r="L196" s="9">
        <f>+H196/D196*100</f>
        <v>90.622819735308013</v>
      </c>
      <c r="M196" s="9">
        <f>+H196/C196*100</f>
        <v>90.622819735308013</v>
      </c>
    </row>
    <row r="197" spans="1:13" s="3" customFormat="1" ht="20.100000000000001" customHeight="1" x14ac:dyDescent="0.25">
      <c r="A197" s="27" t="s">
        <v>32</v>
      </c>
      <c r="B197" s="11">
        <v>500000</v>
      </c>
      <c r="C197" s="11">
        <v>502689</v>
      </c>
      <c r="D197" s="11">
        <v>502689</v>
      </c>
      <c r="E197" s="11">
        <v>72469</v>
      </c>
      <c r="F197" s="11">
        <v>426031</v>
      </c>
      <c r="G197" s="11"/>
      <c r="H197" s="10">
        <f>+E197+F197+G197</f>
        <v>498500</v>
      </c>
      <c r="I197" s="11">
        <v>0</v>
      </c>
      <c r="J197" s="10">
        <f>+D197-H197</f>
        <v>4189</v>
      </c>
      <c r="K197" s="10">
        <f>+C197-H197</f>
        <v>4189</v>
      </c>
      <c r="L197" s="9">
        <f>+H197/D197*100</f>
        <v>99.166681586428183</v>
      </c>
      <c r="M197" s="9">
        <f>+H197/C197*100</f>
        <v>99.166681586428183</v>
      </c>
    </row>
    <row r="198" spans="1:13" s="3" customFormat="1" hidden="1" x14ac:dyDescent="0.25">
      <c r="A198" s="28" t="str">
        <f>+[1]INVERSION!A100</f>
        <v xml:space="preserve">   Mejoras existentes al Mercado Agricola Central</v>
      </c>
      <c r="B198" s="11"/>
      <c r="C198" s="11"/>
      <c r="D198" s="11"/>
      <c r="E198" s="11"/>
      <c r="F198" s="11"/>
      <c r="G198" s="11"/>
      <c r="H198" s="10">
        <f>+E198+F198+G198</f>
        <v>0</v>
      </c>
      <c r="I198" s="11"/>
      <c r="J198" s="10">
        <f>+D198-H198</f>
        <v>0</v>
      </c>
      <c r="K198" s="10">
        <f>+C198-H198</f>
        <v>0</v>
      </c>
      <c r="L198" s="9" t="e">
        <f>+H198/D198*100</f>
        <v>#DIV/0!</v>
      </c>
      <c r="M198" s="9" t="e">
        <f>+H198/C198*100</f>
        <v>#DIV/0!</v>
      </c>
    </row>
    <row r="199" spans="1:13" s="3" customFormat="1" ht="20.100000000000001" customHeight="1" x14ac:dyDescent="0.25">
      <c r="A199" s="27" t="s">
        <v>31</v>
      </c>
      <c r="B199" s="11">
        <f>+[1]INVERSION!B101</f>
        <v>4000000</v>
      </c>
      <c r="C199" s="11">
        <v>4000000</v>
      </c>
      <c r="D199" s="11">
        <v>4000000</v>
      </c>
      <c r="E199" s="11">
        <v>0</v>
      </c>
      <c r="F199" s="11">
        <v>3304500</v>
      </c>
      <c r="G199" s="11"/>
      <c r="H199" s="10">
        <f>+E199+F199+G199</f>
        <v>3304500</v>
      </c>
      <c r="I199" s="11">
        <v>0</v>
      </c>
      <c r="J199" s="10">
        <f>+D199-H199</f>
        <v>695500</v>
      </c>
      <c r="K199" s="10">
        <f>+C199-H199</f>
        <v>695500</v>
      </c>
      <c r="L199" s="9">
        <f>+H199/D199*100</f>
        <v>82.612499999999997</v>
      </c>
      <c r="M199" s="9">
        <f>+H199/C199*100</f>
        <v>82.612499999999997</v>
      </c>
    </row>
    <row r="200" spans="1:13" s="2" customFormat="1" ht="20.100000000000001" customHeight="1" x14ac:dyDescent="0.25">
      <c r="A200" s="27" t="s">
        <v>30</v>
      </c>
      <c r="B200" s="12">
        <f>+[1]INVERSION!B102</f>
        <v>5000000</v>
      </c>
      <c r="C200" s="12">
        <v>3122311</v>
      </c>
      <c r="D200" s="12">
        <v>3122311</v>
      </c>
      <c r="E200" s="12">
        <v>0</v>
      </c>
      <c r="F200" s="12">
        <v>212930</v>
      </c>
      <c r="G200" s="11"/>
      <c r="H200" s="10">
        <f>+E200+F200+G200</f>
        <v>212930</v>
      </c>
      <c r="I200" s="11">
        <v>0</v>
      </c>
      <c r="J200" s="10">
        <f>+D200-H200</f>
        <v>2909381</v>
      </c>
      <c r="K200" s="10">
        <f>+C200-H200</f>
        <v>2909381</v>
      </c>
      <c r="L200" s="9">
        <f>+H200/D200*100</f>
        <v>6.8196281536336389</v>
      </c>
      <c r="M200" s="9">
        <f>+H200/C200*100</f>
        <v>6.8196281536336389</v>
      </c>
    </row>
    <row r="201" spans="1:13" s="2" customFormat="1" ht="20.100000000000001" customHeight="1" x14ac:dyDescent="0.25">
      <c r="A201" s="27" t="s">
        <v>29</v>
      </c>
      <c r="B201" s="12">
        <v>0</v>
      </c>
      <c r="C201" s="12">
        <v>3615001</v>
      </c>
      <c r="D201" s="12">
        <v>3615001</v>
      </c>
      <c r="E201" s="12">
        <v>0</v>
      </c>
      <c r="F201" s="12">
        <v>3615000</v>
      </c>
      <c r="G201" s="11"/>
      <c r="H201" s="10">
        <f>+E201+F201+G201</f>
        <v>3615000</v>
      </c>
      <c r="I201" s="11">
        <v>0</v>
      </c>
      <c r="J201" s="10">
        <f>+D201-H201</f>
        <v>1</v>
      </c>
      <c r="K201" s="10">
        <f>+C201-H201</f>
        <v>1</v>
      </c>
      <c r="L201" s="9">
        <f>+H201/D201*100</f>
        <v>99.999972337490362</v>
      </c>
      <c r="M201" s="9">
        <f>+H201/C201*100</f>
        <v>99.999972337490362</v>
      </c>
    </row>
    <row r="202" spans="1:13" s="2" customFormat="1" ht="20.100000000000001" customHeight="1" x14ac:dyDescent="0.25">
      <c r="A202" s="27" t="s">
        <v>28</v>
      </c>
      <c r="B202" s="12">
        <v>0</v>
      </c>
      <c r="C202" s="12">
        <v>765338</v>
      </c>
      <c r="D202" s="12">
        <v>765338</v>
      </c>
      <c r="E202" s="12">
        <v>208143</v>
      </c>
      <c r="F202" s="12">
        <v>557194</v>
      </c>
      <c r="G202" s="11"/>
      <c r="H202" s="10">
        <f>+E202+F202+G202</f>
        <v>765337</v>
      </c>
      <c r="I202" s="11">
        <v>0</v>
      </c>
      <c r="J202" s="10">
        <f>+D202-H202</f>
        <v>1</v>
      </c>
      <c r="K202" s="10">
        <f>+C202-H202</f>
        <v>1</v>
      </c>
      <c r="L202" s="9">
        <f>+H202/D202*100</f>
        <v>99.99986933877581</v>
      </c>
      <c r="M202" s="9">
        <f>+H202/C202*100</f>
        <v>99.99986933877581</v>
      </c>
    </row>
    <row r="203" spans="1:13" s="2" customFormat="1" ht="20.100000000000001" customHeight="1" x14ac:dyDescent="0.25">
      <c r="A203" s="27" t="s">
        <v>27</v>
      </c>
      <c r="B203" s="12">
        <v>0</v>
      </c>
      <c r="C203" s="12">
        <v>270000</v>
      </c>
      <c r="D203" s="12">
        <v>270000</v>
      </c>
      <c r="E203" s="12">
        <v>0</v>
      </c>
      <c r="F203" s="12"/>
      <c r="G203" s="11">
        <v>270000</v>
      </c>
      <c r="H203" s="10">
        <f>+E203+F203+G203</f>
        <v>270000</v>
      </c>
      <c r="I203" s="11"/>
      <c r="J203" s="10">
        <f>+D203-H203</f>
        <v>0</v>
      </c>
      <c r="K203" s="10">
        <f>+C203-H203</f>
        <v>0</v>
      </c>
      <c r="L203" s="9">
        <f>+H203/D203*100</f>
        <v>100</v>
      </c>
      <c r="M203" s="9">
        <f>+H203/C203*100</f>
        <v>100</v>
      </c>
    </row>
    <row r="204" spans="1:13" s="2" customFormat="1" ht="20.100000000000001" customHeight="1" x14ac:dyDescent="0.25">
      <c r="A204" s="27" t="s">
        <v>26</v>
      </c>
      <c r="B204" s="12">
        <v>0</v>
      </c>
      <c r="C204" s="12">
        <v>255025</v>
      </c>
      <c r="D204" s="12">
        <v>255025</v>
      </c>
      <c r="E204" s="12">
        <v>35946</v>
      </c>
      <c r="F204" s="12">
        <v>0</v>
      </c>
      <c r="G204" s="11">
        <v>219079</v>
      </c>
      <c r="H204" s="10">
        <f>+E204+F204+G204</f>
        <v>255025</v>
      </c>
      <c r="I204" s="11">
        <v>0</v>
      </c>
      <c r="J204" s="10">
        <f>+D204-H204</f>
        <v>0</v>
      </c>
      <c r="K204" s="10">
        <f>+C204-H204</f>
        <v>0</v>
      </c>
      <c r="L204" s="9">
        <f>+H204/D204*100</f>
        <v>100</v>
      </c>
      <c r="M204" s="9">
        <f>+H204/C204*100</f>
        <v>100</v>
      </c>
    </row>
    <row r="205" spans="1:13" s="2" customFormat="1" ht="20.100000000000001" customHeight="1" x14ac:dyDescent="0.25">
      <c r="A205" s="27" t="s">
        <v>25</v>
      </c>
      <c r="B205" s="12">
        <v>0</v>
      </c>
      <c r="C205" s="12">
        <v>45300</v>
      </c>
      <c r="D205" s="12">
        <v>45300</v>
      </c>
      <c r="E205" s="12">
        <v>0</v>
      </c>
      <c r="F205" s="12">
        <v>0</v>
      </c>
      <c r="G205" s="11">
        <v>45300</v>
      </c>
      <c r="H205" s="10">
        <f>+E205+F205+G205</f>
        <v>45300</v>
      </c>
      <c r="I205" s="11">
        <v>0</v>
      </c>
      <c r="J205" s="10">
        <f>+D205-H205</f>
        <v>0</v>
      </c>
      <c r="K205" s="10">
        <f>+C205-H205</f>
        <v>0</v>
      </c>
      <c r="L205" s="9">
        <f>+H205/D205*100</f>
        <v>100</v>
      </c>
      <c r="M205" s="9">
        <f>+H205/C205*100</f>
        <v>100</v>
      </c>
    </row>
    <row r="206" spans="1:13" s="2" customFormat="1" ht="20.100000000000001" customHeight="1" x14ac:dyDescent="0.25">
      <c r="A206" s="27" t="s">
        <v>24</v>
      </c>
      <c r="B206" s="12">
        <v>0</v>
      </c>
      <c r="C206" s="12">
        <v>100000</v>
      </c>
      <c r="D206" s="12">
        <v>100000</v>
      </c>
      <c r="E206" s="12">
        <v>0</v>
      </c>
      <c r="F206" s="12">
        <v>0</v>
      </c>
      <c r="G206" s="11"/>
      <c r="H206" s="10">
        <f>+E206+F206+G206</f>
        <v>0</v>
      </c>
      <c r="I206" s="11">
        <v>0</v>
      </c>
      <c r="J206" s="10">
        <f>+D206-H206</f>
        <v>100000</v>
      </c>
      <c r="K206" s="10">
        <f>+C206-H206</f>
        <v>100000</v>
      </c>
      <c r="L206" s="9">
        <f>+H206/D206*100</f>
        <v>0</v>
      </c>
      <c r="M206" s="9">
        <f>+H206/C206*100</f>
        <v>0</v>
      </c>
    </row>
    <row r="207" spans="1:13" s="2" customFormat="1" ht="20.100000000000001" customHeight="1" x14ac:dyDescent="0.25">
      <c r="A207" s="27" t="s">
        <v>23</v>
      </c>
      <c r="B207" s="12">
        <v>0</v>
      </c>
      <c r="C207" s="12">
        <v>100000</v>
      </c>
      <c r="D207" s="12">
        <v>100000</v>
      </c>
      <c r="E207" s="12">
        <v>0</v>
      </c>
      <c r="F207" s="12">
        <v>0</v>
      </c>
      <c r="G207" s="11"/>
      <c r="H207" s="10">
        <f>+E207+F207+G207</f>
        <v>0</v>
      </c>
      <c r="I207" s="11">
        <v>0</v>
      </c>
      <c r="J207" s="10">
        <f>+D207-H207</f>
        <v>100000</v>
      </c>
      <c r="K207" s="10">
        <f>+C207-H207</f>
        <v>100000</v>
      </c>
      <c r="L207" s="9">
        <f>+H207/D207*100</f>
        <v>0</v>
      </c>
      <c r="M207" s="9">
        <f>+H207/C207*100</f>
        <v>0</v>
      </c>
    </row>
    <row r="208" spans="1:13" s="2" customFormat="1" ht="20.100000000000001" customHeight="1" x14ac:dyDescent="0.25">
      <c r="A208" s="27" t="s">
        <v>22</v>
      </c>
      <c r="B208" s="12">
        <v>0</v>
      </c>
      <c r="C208" s="12">
        <v>100000</v>
      </c>
      <c r="D208" s="12">
        <v>100000</v>
      </c>
      <c r="E208" s="12">
        <v>0</v>
      </c>
      <c r="F208" s="12">
        <v>0</v>
      </c>
      <c r="G208" s="11"/>
      <c r="H208" s="10">
        <f>+E208+F208+G208</f>
        <v>0</v>
      </c>
      <c r="I208" s="11">
        <v>0</v>
      </c>
      <c r="J208" s="10">
        <f>+D208-H208</f>
        <v>100000</v>
      </c>
      <c r="K208" s="10">
        <f>+C208-H208</f>
        <v>100000</v>
      </c>
      <c r="L208" s="9">
        <f>+H208/D208*100</f>
        <v>0</v>
      </c>
      <c r="M208" s="9">
        <f>+H208/C208*100</f>
        <v>0</v>
      </c>
    </row>
    <row r="209" spans="1:13" s="2" customFormat="1" ht="20.100000000000001" customHeight="1" x14ac:dyDescent="0.25">
      <c r="A209" s="27" t="s">
        <v>21</v>
      </c>
      <c r="B209" s="12">
        <v>0</v>
      </c>
      <c r="C209" s="12">
        <v>100000</v>
      </c>
      <c r="D209" s="12">
        <v>100000</v>
      </c>
      <c r="E209" s="12">
        <v>0</v>
      </c>
      <c r="F209" s="12">
        <v>0</v>
      </c>
      <c r="G209" s="11"/>
      <c r="H209" s="10">
        <f>+E209+F209+G209</f>
        <v>0</v>
      </c>
      <c r="I209" s="11">
        <v>0</v>
      </c>
      <c r="J209" s="10">
        <f>+D209-H209</f>
        <v>100000</v>
      </c>
      <c r="K209" s="10">
        <f>+C209-H209</f>
        <v>100000</v>
      </c>
      <c r="L209" s="9">
        <f>+H209/D209*100</f>
        <v>0</v>
      </c>
      <c r="M209" s="9">
        <f>+H209/C209*100</f>
        <v>0</v>
      </c>
    </row>
    <row r="210" spans="1:13" s="2" customFormat="1" ht="20.100000000000001" customHeight="1" x14ac:dyDescent="0.25">
      <c r="A210" s="27" t="s">
        <v>20</v>
      </c>
      <c r="B210" s="12">
        <v>0</v>
      </c>
      <c r="C210" s="12">
        <v>338800</v>
      </c>
      <c r="D210" s="12">
        <v>338800</v>
      </c>
      <c r="E210" s="12">
        <v>0</v>
      </c>
      <c r="F210" s="12">
        <v>0</v>
      </c>
      <c r="G210" s="11">
        <v>338800</v>
      </c>
      <c r="H210" s="10">
        <f>+E210+F210+G210</f>
        <v>338800</v>
      </c>
      <c r="I210" s="11">
        <v>0</v>
      </c>
      <c r="J210" s="10">
        <f>+D210-H210</f>
        <v>0</v>
      </c>
      <c r="K210" s="10">
        <f>+C210-H210</f>
        <v>0</v>
      </c>
      <c r="L210" s="9">
        <f>+H210/D210*100</f>
        <v>100</v>
      </c>
      <c r="M210" s="9">
        <f>+H210/C210*100</f>
        <v>100</v>
      </c>
    </row>
    <row r="211" spans="1:13" s="2" customFormat="1" ht="20.100000000000001" customHeight="1" x14ac:dyDescent="0.25">
      <c r="A211" s="27" t="s">
        <v>19</v>
      </c>
      <c r="B211" s="12">
        <v>0</v>
      </c>
      <c r="C211" s="12">
        <v>400000</v>
      </c>
      <c r="D211" s="12">
        <v>400000</v>
      </c>
      <c r="E211" s="12">
        <v>0</v>
      </c>
      <c r="F211" s="12">
        <v>0</v>
      </c>
      <c r="G211" s="11"/>
      <c r="H211" s="10">
        <f>+E211+F211+G211</f>
        <v>0</v>
      </c>
      <c r="I211" s="11">
        <v>0</v>
      </c>
      <c r="J211" s="10">
        <f>+D211-H211</f>
        <v>400000</v>
      </c>
      <c r="K211" s="10">
        <f>+C211-H211</f>
        <v>400000</v>
      </c>
      <c r="L211" s="9">
        <f>+H211/D211*100</f>
        <v>0</v>
      </c>
      <c r="M211" s="9">
        <f>+H211/C211*100</f>
        <v>0</v>
      </c>
    </row>
    <row r="212" spans="1:13" s="2" customFormat="1" ht="20.100000000000001" customHeight="1" x14ac:dyDescent="0.25">
      <c r="A212" s="27" t="s">
        <v>18</v>
      </c>
      <c r="B212" s="12">
        <v>0</v>
      </c>
      <c r="C212" s="12">
        <v>92735</v>
      </c>
      <c r="D212" s="12">
        <v>92735</v>
      </c>
      <c r="E212" s="12">
        <v>0</v>
      </c>
      <c r="F212" s="12">
        <v>0</v>
      </c>
      <c r="G212" s="11"/>
      <c r="H212" s="10">
        <f>+E212+F212+G212</f>
        <v>0</v>
      </c>
      <c r="I212" s="11">
        <v>0</v>
      </c>
      <c r="J212" s="10">
        <f>+D212-H212</f>
        <v>92735</v>
      </c>
      <c r="K212" s="10">
        <f>+C212-H212</f>
        <v>92735</v>
      </c>
      <c r="L212" s="9">
        <f>+H212/D212*100</f>
        <v>0</v>
      </c>
      <c r="M212" s="9">
        <f>+H212/C212*100</f>
        <v>0</v>
      </c>
    </row>
    <row r="213" spans="1:13" s="2" customFormat="1" ht="20.100000000000001" customHeight="1" x14ac:dyDescent="0.25">
      <c r="A213" s="27" t="s">
        <v>17</v>
      </c>
      <c r="B213" s="12">
        <v>0</v>
      </c>
      <c r="C213" s="12">
        <v>600000</v>
      </c>
      <c r="D213" s="12">
        <v>600000</v>
      </c>
      <c r="E213" s="12">
        <v>0</v>
      </c>
      <c r="F213" s="12">
        <v>0</v>
      </c>
      <c r="G213" s="11">
        <v>600000</v>
      </c>
      <c r="H213" s="10">
        <f>+E213+F213+G213</f>
        <v>600000</v>
      </c>
      <c r="I213" s="11">
        <v>0</v>
      </c>
      <c r="J213" s="10">
        <f>+D213-H213</f>
        <v>0</v>
      </c>
      <c r="K213" s="10">
        <f>+C213-H213</f>
        <v>0</v>
      </c>
      <c r="L213" s="9">
        <f>+H213/D213*100</f>
        <v>100</v>
      </c>
      <c r="M213" s="9">
        <f>+H213/C213*100</f>
        <v>100</v>
      </c>
    </row>
    <row r="214" spans="1:13" s="2" customFormat="1" ht="20.100000000000001" customHeight="1" x14ac:dyDescent="0.25">
      <c r="A214" s="27" t="s">
        <v>16</v>
      </c>
      <c r="B214" s="12">
        <v>0</v>
      </c>
      <c r="C214" s="12">
        <v>500000</v>
      </c>
      <c r="D214" s="12">
        <v>500000</v>
      </c>
      <c r="E214" s="12">
        <v>0</v>
      </c>
      <c r="F214" s="12">
        <v>0</v>
      </c>
      <c r="G214" s="11">
        <v>29500</v>
      </c>
      <c r="H214" s="10">
        <f>+E214+F214+G214</f>
        <v>29500</v>
      </c>
      <c r="I214" s="11">
        <v>0</v>
      </c>
      <c r="J214" s="10">
        <f>+D214-H214</f>
        <v>470500</v>
      </c>
      <c r="K214" s="10">
        <f>+C214-H214</f>
        <v>470500</v>
      </c>
      <c r="L214" s="9">
        <f>+H214/D214*100</f>
        <v>5.8999999999999995</v>
      </c>
      <c r="M214" s="9">
        <f>+H214/C214*100</f>
        <v>5.8999999999999995</v>
      </c>
    </row>
    <row r="215" spans="1:13" s="2" customFormat="1" ht="20.100000000000001" customHeight="1" x14ac:dyDescent="0.25">
      <c r="A215" s="27" t="s">
        <v>15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1"/>
      <c r="H215" s="10">
        <f>+E215+F215+G215</f>
        <v>0</v>
      </c>
      <c r="I215" s="11">
        <v>0</v>
      </c>
      <c r="J215" s="10">
        <f>+D215-H215</f>
        <v>0</v>
      </c>
      <c r="K215" s="10">
        <f>+C215-H215</f>
        <v>0</v>
      </c>
      <c r="L215" s="9" t="e">
        <f>+H215/D215*100</f>
        <v>#DIV/0!</v>
      </c>
      <c r="M215" s="9" t="e">
        <f>+H215/C215*100</f>
        <v>#DIV/0!</v>
      </c>
    </row>
    <row r="216" spans="1:13" s="2" customFormat="1" ht="20.100000000000001" customHeight="1" x14ac:dyDescent="0.25">
      <c r="A216" s="27" t="s">
        <v>14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1"/>
      <c r="H216" s="10">
        <f>+E216+F216+G216</f>
        <v>0</v>
      </c>
      <c r="I216" s="11">
        <v>0</v>
      </c>
      <c r="J216" s="10">
        <f>+D216-H216</f>
        <v>0</v>
      </c>
      <c r="K216" s="10">
        <f>+C216-H216</f>
        <v>0</v>
      </c>
      <c r="L216" s="9" t="e">
        <f>+H216/D216*100</f>
        <v>#DIV/0!</v>
      </c>
      <c r="M216" s="9" t="e">
        <f>+H216/C216*100</f>
        <v>#DIV/0!</v>
      </c>
    </row>
    <row r="217" spans="1:13" s="2" customFormat="1" ht="20.100000000000001" customHeight="1" x14ac:dyDescent="0.25">
      <c r="A217" s="27" t="s">
        <v>13</v>
      </c>
      <c r="B217" s="12">
        <v>0</v>
      </c>
      <c r="C217" s="12">
        <v>370000</v>
      </c>
      <c r="D217" s="12">
        <v>370000</v>
      </c>
      <c r="E217" s="12">
        <v>0</v>
      </c>
      <c r="F217" s="12">
        <v>0</v>
      </c>
      <c r="G217" s="11">
        <v>370000</v>
      </c>
      <c r="H217" s="10">
        <f>+E217+F217+G217</f>
        <v>370000</v>
      </c>
      <c r="I217" s="11">
        <v>0</v>
      </c>
      <c r="J217" s="10">
        <f>+D217-H217</f>
        <v>0</v>
      </c>
      <c r="K217" s="10">
        <f>+C217-H217</f>
        <v>0</v>
      </c>
      <c r="L217" s="9">
        <f>+H217/D217*100</f>
        <v>100</v>
      </c>
      <c r="M217" s="9">
        <f>+H217/C217*100</f>
        <v>100</v>
      </c>
    </row>
    <row r="218" spans="1:13" s="2" customFormat="1" ht="20.100000000000001" customHeight="1" x14ac:dyDescent="0.25">
      <c r="A218" s="27" t="s">
        <v>12</v>
      </c>
      <c r="B218" s="12">
        <v>0</v>
      </c>
      <c r="C218" s="12">
        <v>49060</v>
      </c>
      <c r="D218" s="12">
        <v>49060</v>
      </c>
      <c r="E218" s="12">
        <v>0</v>
      </c>
      <c r="F218" s="12">
        <v>0</v>
      </c>
      <c r="G218" s="11"/>
      <c r="H218" s="10">
        <f>+E218+F218+G218</f>
        <v>0</v>
      </c>
      <c r="I218" s="11">
        <v>0</v>
      </c>
      <c r="J218" s="10">
        <f>+D218-H218</f>
        <v>49060</v>
      </c>
      <c r="K218" s="10">
        <f>+C218-H218</f>
        <v>49060</v>
      </c>
      <c r="L218" s="9">
        <f>+H218/D218*100</f>
        <v>0</v>
      </c>
      <c r="M218" s="9">
        <f>+H218/C218*100</f>
        <v>0</v>
      </c>
    </row>
    <row r="219" spans="1:13" s="2" customFormat="1" ht="20.100000000000001" customHeight="1" x14ac:dyDescent="0.25">
      <c r="A219" s="27" t="s">
        <v>11</v>
      </c>
      <c r="B219" s="12">
        <v>0</v>
      </c>
      <c r="C219" s="12">
        <v>30000</v>
      </c>
      <c r="D219" s="12">
        <v>30000</v>
      </c>
      <c r="E219" s="12">
        <v>18303</v>
      </c>
      <c r="F219" s="12">
        <v>0</v>
      </c>
      <c r="G219" s="11">
        <v>11697</v>
      </c>
      <c r="H219" s="10">
        <f>+E219+F219+G219</f>
        <v>30000</v>
      </c>
      <c r="I219" s="11">
        <v>0</v>
      </c>
      <c r="J219" s="10">
        <f>+D219-H219</f>
        <v>0</v>
      </c>
      <c r="K219" s="10">
        <f>+C219-H219</f>
        <v>0</v>
      </c>
      <c r="L219" s="9">
        <f>+H219/D219*100</f>
        <v>100</v>
      </c>
      <c r="M219" s="9">
        <f>+H219/C219*100</f>
        <v>100</v>
      </c>
    </row>
    <row r="220" spans="1:13" s="2" customFormat="1" ht="20.100000000000001" customHeight="1" x14ac:dyDescent="0.25">
      <c r="A220" s="27" t="s">
        <v>10</v>
      </c>
      <c r="B220" s="12">
        <v>0</v>
      </c>
      <c r="C220" s="12">
        <v>280000</v>
      </c>
      <c r="D220" s="12">
        <v>280000</v>
      </c>
      <c r="E220" s="12">
        <v>0</v>
      </c>
      <c r="F220" s="12">
        <v>0</v>
      </c>
      <c r="G220" s="11">
        <v>280000</v>
      </c>
      <c r="H220" s="10">
        <f>+E220+F220+G220</f>
        <v>280000</v>
      </c>
      <c r="I220" s="11">
        <v>0</v>
      </c>
      <c r="J220" s="10">
        <f>+D220-H220</f>
        <v>0</v>
      </c>
      <c r="K220" s="10">
        <f>+C220-H220</f>
        <v>0</v>
      </c>
      <c r="L220" s="9">
        <f>+H220/D220*100</f>
        <v>100</v>
      </c>
      <c r="M220" s="9">
        <f>+H220/C220*100</f>
        <v>100</v>
      </c>
    </row>
    <row r="221" spans="1:13" s="2" customFormat="1" ht="20.100000000000001" customHeight="1" x14ac:dyDescent="0.25">
      <c r="A221" s="27" t="s">
        <v>9</v>
      </c>
      <c r="B221" s="12">
        <v>0</v>
      </c>
      <c r="C221" s="12">
        <v>500000</v>
      </c>
      <c r="D221" s="12">
        <v>500000</v>
      </c>
      <c r="E221" s="12">
        <v>0</v>
      </c>
      <c r="F221" s="12">
        <v>0</v>
      </c>
      <c r="G221" s="11">
        <v>500000</v>
      </c>
      <c r="H221" s="10">
        <f>+E221+F221+G221</f>
        <v>500000</v>
      </c>
      <c r="I221" s="11">
        <v>0</v>
      </c>
      <c r="J221" s="10">
        <f>+D221-H221</f>
        <v>0</v>
      </c>
      <c r="K221" s="10">
        <f>+C221-H221</f>
        <v>0</v>
      </c>
      <c r="L221" s="9">
        <f>+H221/D221*100</f>
        <v>100</v>
      </c>
      <c r="M221" s="9">
        <f>+H221/C221*100</f>
        <v>100</v>
      </c>
    </row>
    <row r="222" spans="1:13" s="2" customFormat="1" ht="20.100000000000001" customHeight="1" x14ac:dyDescent="0.25">
      <c r="A222" s="27" t="s">
        <v>8</v>
      </c>
      <c r="B222" s="12">
        <v>0</v>
      </c>
      <c r="C222" s="12">
        <v>500000</v>
      </c>
      <c r="D222" s="12">
        <v>500000</v>
      </c>
      <c r="E222" s="12">
        <v>0</v>
      </c>
      <c r="F222" s="12">
        <v>0</v>
      </c>
      <c r="G222" s="11"/>
      <c r="H222" s="10">
        <f>+E222+F222+G222</f>
        <v>0</v>
      </c>
      <c r="I222" s="11">
        <v>0</v>
      </c>
      <c r="J222" s="10">
        <f>+D222-H222</f>
        <v>500000</v>
      </c>
      <c r="K222" s="10">
        <f>+C222-H222</f>
        <v>500000</v>
      </c>
      <c r="L222" s="9">
        <f>+H222/D222*100</f>
        <v>0</v>
      </c>
      <c r="M222" s="9">
        <f>+H222/C222*100</f>
        <v>0</v>
      </c>
    </row>
    <row r="223" spans="1:13" s="2" customFormat="1" ht="20.100000000000001" customHeight="1" x14ac:dyDescent="0.25">
      <c r="A223" s="27" t="s">
        <v>7</v>
      </c>
      <c r="B223" s="12">
        <v>0</v>
      </c>
      <c r="C223" s="12">
        <v>1000000</v>
      </c>
      <c r="D223" s="12">
        <v>1000000</v>
      </c>
      <c r="E223" s="12">
        <v>0</v>
      </c>
      <c r="F223" s="12">
        <v>0</v>
      </c>
      <c r="G223" s="11">
        <f>29019+900000</f>
        <v>929019</v>
      </c>
      <c r="H223" s="10">
        <f>+E223+F223+G223</f>
        <v>929019</v>
      </c>
      <c r="I223" s="11">
        <v>0</v>
      </c>
      <c r="J223" s="10">
        <f>+D223-H223</f>
        <v>70981</v>
      </c>
      <c r="K223" s="10">
        <f>+C223-H223</f>
        <v>70981</v>
      </c>
      <c r="L223" s="9">
        <f>+H223/D223*100</f>
        <v>92.901899999999998</v>
      </c>
      <c r="M223" s="9">
        <f>+H223/C223*100</f>
        <v>92.901899999999998</v>
      </c>
    </row>
    <row r="224" spans="1:13" s="2" customFormat="1" ht="20.100000000000001" customHeight="1" x14ac:dyDescent="0.25">
      <c r="A224" s="27" t="s">
        <v>6</v>
      </c>
      <c r="B224" s="12">
        <v>0</v>
      </c>
      <c r="C224" s="12">
        <v>264647</v>
      </c>
      <c r="D224" s="12">
        <v>264647</v>
      </c>
      <c r="E224" s="12">
        <v>0</v>
      </c>
      <c r="F224" s="12">
        <v>0</v>
      </c>
      <c r="G224" s="11">
        <v>60000</v>
      </c>
      <c r="H224" s="10">
        <f>+E224+F224+G224</f>
        <v>60000</v>
      </c>
      <c r="I224" s="11">
        <v>0</v>
      </c>
      <c r="J224" s="10">
        <f>+D224-H224</f>
        <v>204647</v>
      </c>
      <c r="K224" s="10">
        <f>+C224-H224</f>
        <v>204647</v>
      </c>
      <c r="L224" s="9">
        <f>+H224/D224*100</f>
        <v>22.67170986257165</v>
      </c>
      <c r="M224" s="9">
        <f>+H224/C224*100</f>
        <v>22.67170986257165</v>
      </c>
    </row>
    <row r="225" spans="1:15" ht="24.95" customHeight="1" x14ac:dyDescent="0.2">
      <c r="A225" s="20" t="s">
        <v>5</v>
      </c>
      <c r="B225" s="18">
        <f>+B226</f>
        <v>0</v>
      </c>
      <c r="C225" s="18">
        <f>+C226</f>
        <v>109230</v>
      </c>
      <c r="D225" s="18">
        <f>+D226</f>
        <v>109230</v>
      </c>
      <c r="E225" s="18">
        <f>+E226</f>
        <v>56492</v>
      </c>
      <c r="F225" s="18">
        <f>+F226</f>
        <v>0</v>
      </c>
      <c r="G225" s="18">
        <f>+G226</f>
        <v>52738</v>
      </c>
      <c r="H225" s="16">
        <f>+E225+F225+G225</f>
        <v>109230</v>
      </c>
      <c r="I225" s="17">
        <f>+I226</f>
        <v>0</v>
      </c>
      <c r="J225" s="16">
        <f>+D225-H225</f>
        <v>0</v>
      </c>
      <c r="K225" s="16">
        <f>+C225-H225</f>
        <v>0</v>
      </c>
      <c r="L225" s="15">
        <f>+H225/D225*100</f>
        <v>100</v>
      </c>
      <c r="M225" s="15">
        <f>+H225/C225*100</f>
        <v>100</v>
      </c>
      <c r="O225" s="26"/>
    </row>
    <row r="226" spans="1:15" s="2" customFormat="1" ht="20.100000000000001" customHeight="1" x14ac:dyDescent="0.25">
      <c r="A226" s="13" t="s">
        <v>4</v>
      </c>
      <c r="B226" s="12">
        <v>0</v>
      </c>
      <c r="C226" s="12">
        <v>109230</v>
      </c>
      <c r="D226" s="12">
        <v>109230</v>
      </c>
      <c r="E226" s="12">
        <v>56492</v>
      </c>
      <c r="F226" s="12">
        <v>0</v>
      </c>
      <c r="G226" s="11">
        <v>52738</v>
      </c>
      <c r="H226" s="10">
        <f>+E226+F226+G226</f>
        <v>109230</v>
      </c>
      <c r="I226" s="11">
        <v>0</v>
      </c>
      <c r="J226" s="25">
        <f>+D226-H226</f>
        <v>0</v>
      </c>
      <c r="K226" s="25">
        <f>+C226-H226</f>
        <v>0</v>
      </c>
      <c r="L226" s="9">
        <f>+H226/D226*100</f>
        <v>100</v>
      </c>
      <c r="M226" s="9">
        <f>+H226/C226*100</f>
        <v>100</v>
      </c>
    </row>
    <row r="227" spans="1:15" s="4" customFormat="1" ht="30" customHeight="1" x14ac:dyDescent="0.25">
      <c r="A227" s="24" t="s">
        <v>3</v>
      </c>
      <c r="B227" s="23">
        <f>+B228</f>
        <v>1598990</v>
      </c>
      <c r="C227" s="23">
        <f>+C228</f>
        <v>4246707</v>
      </c>
      <c r="D227" s="23">
        <f>+D228</f>
        <v>4246707</v>
      </c>
      <c r="E227" s="23">
        <f>+E228</f>
        <v>4235356</v>
      </c>
      <c r="F227" s="23">
        <f>+F228</f>
        <v>0.22</v>
      </c>
      <c r="G227" s="23">
        <f>+G228</f>
        <v>0</v>
      </c>
      <c r="H227" s="22">
        <f>+E227+F227+G227</f>
        <v>4235356.22</v>
      </c>
      <c r="I227" s="22">
        <f>+I228</f>
        <v>4235356</v>
      </c>
      <c r="J227" s="22">
        <f>+D227-H227</f>
        <v>11350.780000000261</v>
      </c>
      <c r="K227" s="22">
        <f>+C227-H227</f>
        <v>11350.780000000261</v>
      </c>
      <c r="L227" s="21">
        <f>+H227/D227*100</f>
        <v>99.732715725384395</v>
      </c>
      <c r="M227" s="21">
        <f>+H227/C227*100</f>
        <v>99.732715725384395</v>
      </c>
    </row>
    <row r="228" spans="1:15" s="4" customFormat="1" ht="24.95" customHeight="1" x14ac:dyDescent="0.25">
      <c r="A228" s="20" t="s">
        <v>2</v>
      </c>
      <c r="B228" s="18">
        <f>+B229+B230</f>
        <v>1598990</v>
      </c>
      <c r="C228" s="18">
        <f>+C229+C230</f>
        <v>4246707</v>
      </c>
      <c r="D228" s="18">
        <f>+D229+D230</f>
        <v>4246707</v>
      </c>
      <c r="E228" s="18">
        <f>+E229+E230</f>
        <v>4235356</v>
      </c>
      <c r="F228" s="19">
        <f>+F229+F230</f>
        <v>0.22</v>
      </c>
      <c r="G228" s="18">
        <f>+G229+G230</f>
        <v>0</v>
      </c>
      <c r="H228" s="16">
        <f>+E228+F228+G228</f>
        <v>4235356.22</v>
      </c>
      <c r="I228" s="17">
        <f>+I229+I230</f>
        <v>4235356</v>
      </c>
      <c r="J228" s="16">
        <f>+D228-H228</f>
        <v>11350.780000000261</v>
      </c>
      <c r="K228" s="16">
        <f>+C228-H228</f>
        <v>11350.780000000261</v>
      </c>
      <c r="L228" s="15">
        <f>+H228/D228*100</f>
        <v>99.732715725384395</v>
      </c>
      <c r="M228" s="15">
        <f>+H228/C228*100</f>
        <v>99.732715725384395</v>
      </c>
    </row>
    <row r="229" spans="1:15" s="4" customFormat="1" ht="20.100000000000001" customHeight="1" x14ac:dyDescent="0.25">
      <c r="A229" s="13" t="s">
        <v>1</v>
      </c>
      <c r="B229" s="12">
        <f>+[1]INVERSION!B104</f>
        <v>1598990</v>
      </c>
      <c r="C229" s="12">
        <v>4030029</v>
      </c>
      <c r="D229" s="12">
        <v>4030029</v>
      </c>
      <c r="E229" s="12">
        <v>4030019</v>
      </c>
      <c r="F229" s="14">
        <v>0.22</v>
      </c>
      <c r="G229" s="11"/>
      <c r="H229" s="10">
        <f>+E229+F229+G229</f>
        <v>4030019.22</v>
      </c>
      <c r="I229" s="11">
        <v>4030019</v>
      </c>
      <c r="J229" s="10">
        <f>+D229-H229</f>
        <v>9.779999999795109</v>
      </c>
      <c r="K229" s="10">
        <f>+C229-H229</f>
        <v>9.779999999795109</v>
      </c>
      <c r="L229" s="9">
        <f>+H229/D229*100</f>
        <v>99.999757321845578</v>
      </c>
      <c r="M229" s="9">
        <f>+H229/C229*100</f>
        <v>99.999757321845578</v>
      </c>
    </row>
    <row r="230" spans="1:15" ht="20.100000000000001" customHeight="1" x14ac:dyDescent="0.2">
      <c r="A230" s="13" t="s">
        <v>0</v>
      </c>
      <c r="B230" s="12">
        <v>0</v>
      </c>
      <c r="C230" s="11">
        <v>216678</v>
      </c>
      <c r="D230" s="11">
        <v>216678</v>
      </c>
      <c r="E230" s="11">
        <v>205337</v>
      </c>
      <c r="F230" s="11">
        <v>0</v>
      </c>
      <c r="G230" s="11"/>
      <c r="H230" s="10">
        <f>+E230+F230+G230</f>
        <v>205337</v>
      </c>
      <c r="I230" s="11">
        <v>205337</v>
      </c>
      <c r="J230" s="10">
        <f>+D230-H230</f>
        <v>11341</v>
      </c>
      <c r="K230" s="10">
        <f>+C230-H230</f>
        <v>11341</v>
      </c>
      <c r="L230" s="9">
        <f>+H230/D230*100</f>
        <v>94.765966087927708</v>
      </c>
      <c r="M230" s="9">
        <f>+H230/C230*100</f>
        <v>94.765966087927708</v>
      </c>
    </row>
    <row r="231" spans="1:15" ht="7.5" customHeight="1" x14ac:dyDescent="0.2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6"/>
    </row>
    <row r="254" spans="1:20" s="2" customFormat="1" x14ac:dyDescent="0.25">
      <c r="A254"/>
      <c r="E254" s="5"/>
      <c r="F254" s="4"/>
      <c r="G254" s="4"/>
      <c r="H254" s="4"/>
      <c r="I254" s="5"/>
      <c r="L254" s="1"/>
      <c r="M254" s="1"/>
      <c r="N254"/>
      <c r="O254"/>
      <c r="P254"/>
      <c r="Q254"/>
      <c r="R254"/>
      <c r="S254"/>
      <c r="T254"/>
    </row>
  </sheetData>
  <mergeCells count="45">
    <mergeCell ref="I8:I9"/>
    <mergeCell ref="J8:K8"/>
    <mergeCell ref="L8:M8"/>
    <mergeCell ref="A6:M6"/>
    <mergeCell ref="A1:M1"/>
    <mergeCell ref="A2:M2"/>
    <mergeCell ref="A3:M3"/>
    <mergeCell ref="A4:M4"/>
    <mergeCell ref="A5:M5"/>
    <mergeCell ref="J19:K19"/>
    <mergeCell ref="L19:M19"/>
    <mergeCell ref="A22:M22"/>
    <mergeCell ref="A7:M7"/>
    <mergeCell ref="A8:A10"/>
    <mergeCell ref="B8:C8"/>
    <mergeCell ref="D8:D9"/>
    <mergeCell ref="E8:F8"/>
    <mergeCell ref="G8:G9"/>
    <mergeCell ref="H8:H9"/>
    <mergeCell ref="B19:C19"/>
    <mergeCell ref="D19:D20"/>
    <mergeCell ref="E19:F19"/>
    <mergeCell ref="G19:G20"/>
    <mergeCell ref="H19:H20"/>
    <mergeCell ref="I19:I20"/>
    <mergeCell ref="I110:I111"/>
    <mergeCell ref="J110:K110"/>
    <mergeCell ref="L110:M110"/>
    <mergeCell ref="A24:M24"/>
    <mergeCell ref="A11:M11"/>
    <mergeCell ref="A13:M13"/>
    <mergeCell ref="A16:M16"/>
    <mergeCell ref="A17:M17"/>
    <mergeCell ref="A18:M18"/>
    <mergeCell ref="A19:A21"/>
    <mergeCell ref="A113:M113"/>
    <mergeCell ref="A115:M115"/>
    <mergeCell ref="A231:M231"/>
    <mergeCell ref="A108:M108"/>
    <mergeCell ref="A110:A112"/>
    <mergeCell ref="B110:C110"/>
    <mergeCell ref="D110:D111"/>
    <mergeCell ref="E110:F110"/>
    <mergeCell ref="G110:G111"/>
    <mergeCell ref="H110:H111"/>
  </mergeCells>
  <printOptions horizontalCentered="1"/>
  <pageMargins left="0" right="0" top="0.74803149606299213" bottom="0.74803149606299213" header="0.31496062992125984" footer="0.31496062992125984"/>
  <pageSetup paperSize="123" scale="60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AGOSTO DE 2016   </vt:lpstr>
      <vt:lpstr>'31 DE AGOSTO DE 2016   '!Área_de_impresión</vt:lpstr>
      <vt:lpstr>'31 DE AGOSTO DE 2016  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2016-09-06T15:01:01Z</dcterms:created>
  <dcterms:modified xsi:type="dcterms:W3CDTF">2016-09-06T15:01:17Z</dcterms:modified>
</cp:coreProperties>
</file>